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omhe\Documents\02_Bauingenieurwesen\02_Masterstudium\Masterarbeit\02_Masterarbeit\Neuer Ordner\"/>
    </mc:Choice>
  </mc:AlternateContent>
  <xr:revisionPtr revIDLastSave="0" documentId="8_{FDAFC257-6E52-47D5-BD26-C71B240F2310}" xr6:coauthVersionLast="47" xr6:coauthVersionMax="47" xr10:uidLastSave="{00000000-0000-0000-0000-000000000000}"/>
  <bookViews>
    <workbookView xWindow="-120" yWindow="-120" windowWidth="29040" windowHeight="15840" xr2:uid="{130EAC33-1E53-43F7-9F5C-B74E74468059}"/>
  </bookViews>
  <sheets>
    <sheet name="Vorwort" sheetId="1" r:id="rId1"/>
    <sheet name="Risikobewertung_00"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49" i="7" l="1"/>
  <c r="AV146" i="7"/>
  <c r="AV145" i="7"/>
  <c r="AV144" i="7"/>
  <c r="AV143" i="7"/>
  <c r="AV142" i="7"/>
  <c r="AV141" i="7"/>
  <c r="AV140" i="7"/>
  <c r="AV139" i="7"/>
  <c r="AV138" i="7"/>
  <c r="AM127" i="7"/>
  <c r="L127" i="7"/>
  <c r="BA125" i="7"/>
  <c r="L123" i="7"/>
  <c r="AM123" i="7"/>
  <c r="L121" i="7"/>
  <c r="AM121" i="7"/>
  <c r="BD119" i="7"/>
  <c r="AX119" i="7"/>
  <c r="AY119" i="7" s="1"/>
  <c r="AW119" i="7"/>
  <c r="BD118" i="7"/>
  <c r="AW118" i="7"/>
  <c r="AU118" i="7"/>
  <c r="AT118" i="7"/>
  <c r="AM118" i="7"/>
  <c r="L118" i="7"/>
  <c r="BD117" i="7"/>
  <c r="AX117" i="7"/>
  <c r="AY117" i="7" s="1"/>
  <c r="AW117" i="7"/>
  <c r="L116" i="7"/>
  <c r="L114" i="7"/>
  <c r="AM111" i="7"/>
  <c r="L111" i="7"/>
  <c r="AM108" i="7"/>
  <c r="L108" i="7"/>
  <c r="L105" i="7"/>
  <c r="L102" i="7"/>
  <c r="AM102" i="7"/>
  <c r="AT101" i="7"/>
  <c r="AT100" i="7"/>
  <c r="AM99" i="7"/>
  <c r="L99" i="7"/>
  <c r="L94" i="7"/>
  <c r="L90" i="7"/>
  <c r="L87" i="7"/>
  <c r="L84" i="7"/>
  <c r="L81" i="7"/>
  <c r="AM77" i="7"/>
  <c r="L77" i="7"/>
  <c r="AM73" i="7"/>
  <c r="L73" i="7"/>
  <c r="L70" i="7"/>
  <c r="AM70" i="7"/>
  <c r="L66" i="7"/>
  <c r="L64" i="7"/>
  <c r="L62" i="7"/>
  <c r="L57" i="7"/>
  <c r="L55" i="7"/>
  <c r="L51" i="7"/>
  <c r="AM48" i="7"/>
  <c r="L48" i="7"/>
  <c r="AM46" i="7"/>
  <c r="L46" i="7"/>
  <c r="L43" i="7"/>
  <c r="AM43" i="7"/>
  <c r="AM41" i="7"/>
  <c r="L41" i="7"/>
  <c r="L38" i="7"/>
  <c r="L35" i="7"/>
  <c r="L31" i="7"/>
  <c r="AM31" i="7"/>
  <c r="L28" i="7"/>
  <c r="AM28" i="7"/>
  <c r="L24" i="7"/>
  <c r="AM24" i="7"/>
  <c r="H23" i="7"/>
  <c r="H22" i="7"/>
  <c r="AM21" i="7"/>
  <c r="L21" i="7"/>
  <c r="H21" i="7"/>
  <c r="H20" i="7"/>
  <c r="H19" i="7"/>
  <c r="L17" i="7"/>
  <c r="H18" i="7"/>
  <c r="H17" i="7"/>
  <c r="L13" i="7"/>
  <c r="AM13" i="7"/>
  <c r="AU11" i="7"/>
  <c r="AM9" i="7"/>
  <c r="L9" i="7"/>
  <c r="AM6" i="7"/>
  <c r="L6" i="7"/>
  <c r="AX5" i="7"/>
  <c r="AM105" i="7" s="1"/>
  <c r="BA129" i="7" l="1"/>
  <c r="AX118" i="7"/>
  <c r="AY118" i="7" s="1"/>
  <c r="AZ117" i="7"/>
  <c r="AZ119" i="7"/>
  <c r="AT103" i="7"/>
  <c r="AW127" i="7" s="1"/>
  <c r="AT104" i="7"/>
  <c r="AW128" i="7" s="1"/>
  <c r="AT125" i="7"/>
  <c r="AM17" i="7"/>
  <c r="AM35" i="7"/>
  <c r="AM51" i="7"/>
  <c r="AM62" i="7"/>
  <c r="AM64" i="7"/>
  <c r="AM66" i="7"/>
  <c r="AM81" i="7"/>
  <c r="AM84" i="7"/>
  <c r="AM87" i="7"/>
  <c r="AM90" i="7"/>
  <c r="AM114" i="7"/>
  <c r="AM116" i="7"/>
  <c r="AZ118" i="7"/>
  <c r="AM38" i="7"/>
  <c r="AM55" i="7"/>
  <c r="AM57" i="7"/>
  <c r="AM94" i="7"/>
  <c r="AM131" i="7" l="1"/>
  <c r="AV136" i="7" s="1"/>
  <c r="BC129" i="7"/>
  <c r="AW125" i="7"/>
  <c r="AU127" i="7"/>
  <c r="AY127" i="7" s="1"/>
  <c r="BB125" i="7"/>
  <c r="BC130" i="7" s="1"/>
  <c r="AV152" i="7" l="1"/>
  <c r="AW152" i="7" s="1"/>
  <c r="AV149" i="7"/>
  <c r="AU152" i="7" s="1"/>
  <c r="AU128" i="7"/>
  <c r="AY128" i="7" s="1"/>
  <c r="AT131" i="7" s="1"/>
  <c r="AW149" i="7" l="1"/>
  <c r="B135" i="7" s="1"/>
  <c r="AU154" i="7"/>
  <c r="L131" i="7" s="1"/>
  <c r="AY116" i="7" s="1"/>
  <c r="B143" i="7"/>
  <c r="E140" i="7" l="1"/>
  <c r="D135" i="7" a="1"/>
  <c r="D135" i="7" s="1"/>
  <c r="E139" i="7"/>
  <c r="AV154" i="7"/>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<sst xmlns="http://schemas.openxmlformats.org/spreadsheetml/2006/main" count="359" uniqueCount="309">
  <si>
    <t>Risikofaktor</t>
  </si>
  <si>
    <t>Auswahlmöglichkeiten</t>
  </si>
  <si>
    <t>RP</t>
  </si>
  <si>
    <t>Berechnung</t>
  </si>
  <si>
    <t>Anmerkungen</t>
  </si>
  <si>
    <t>ausgefüllt ?</t>
  </si>
  <si>
    <t>Variablen</t>
  </si>
  <si>
    <t>Wert wenn richtig ausgefüllt =</t>
  </si>
  <si>
    <t>Standort</t>
  </si>
  <si>
    <t>Seehöhe H [m.ü.A.]</t>
  </si>
  <si>
    <t>H &lt; 750</t>
  </si>
  <si>
    <t>[K1.1]</t>
  </si>
  <si>
    <t>für Bestimmung siehe</t>
  </si>
  <si>
    <t>Wert wenn falsch ausgefüllt =</t>
  </si>
  <si>
    <t>750 ≤ H ≤ 1500</t>
  </si>
  <si>
    <t>www.geoland.at</t>
  </si>
  <si>
    <t>H &gt; 1500</t>
  </si>
  <si>
    <t>www.hora.gv.at</t>
  </si>
  <si>
    <r>
      <t>Regenspende r</t>
    </r>
    <r>
      <rPr>
        <vertAlign val="subscript"/>
        <sz val="12"/>
        <color theme="1"/>
        <rFont val="Calibri"/>
        <family val="2"/>
        <scheme val="minor"/>
      </rPr>
      <t>(5,5)</t>
    </r>
  </si>
  <si>
    <r>
      <t>r</t>
    </r>
    <r>
      <rPr>
        <vertAlign val="subscript"/>
        <sz val="12"/>
        <color theme="1"/>
        <rFont val="Calibri"/>
        <family val="2"/>
        <scheme val="minor"/>
      </rPr>
      <t>(5,5)</t>
    </r>
    <r>
      <rPr>
        <sz val="12"/>
        <color theme="1"/>
        <rFont val="Calibri"/>
        <family val="2"/>
        <scheme val="minor"/>
      </rPr>
      <t xml:space="preserve"> [l / s * ha]</t>
    </r>
  </si>
  <si>
    <r>
      <t>r</t>
    </r>
    <r>
      <rPr>
        <vertAlign val="subscript"/>
        <sz val="12"/>
        <color theme="1"/>
        <rFont val="Calibri"/>
        <family val="2"/>
        <scheme val="minor"/>
      </rPr>
      <t>(5,5)</t>
    </r>
    <r>
      <rPr>
        <sz val="12"/>
        <color theme="1"/>
        <rFont val="Calibri"/>
        <family val="2"/>
        <scheme val="minor"/>
      </rPr>
      <t xml:space="preserve"> [mm / m²]</t>
    </r>
  </si>
  <si>
    <r>
      <t>300 ≤ r</t>
    </r>
    <r>
      <rPr>
        <vertAlign val="subscript"/>
        <sz val="12"/>
        <color theme="1"/>
        <rFont val="Calibri"/>
        <family val="2"/>
        <scheme val="minor"/>
      </rPr>
      <t>(5,5)</t>
    </r>
    <r>
      <rPr>
        <sz val="12"/>
        <color theme="1"/>
        <rFont val="Calibri"/>
        <family val="2"/>
        <scheme val="minor"/>
      </rPr>
      <t xml:space="preserve"> &lt; 400</t>
    </r>
  </si>
  <si>
    <r>
      <t>9 ≤ r</t>
    </r>
    <r>
      <rPr>
        <vertAlign val="subscript"/>
        <sz val="12"/>
        <color theme="1"/>
        <rFont val="Calibri"/>
        <family val="2"/>
        <scheme val="minor"/>
      </rPr>
      <t>(5,5)</t>
    </r>
    <r>
      <rPr>
        <sz val="12"/>
        <color theme="1"/>
        <rFont val="Calibri"/>
        <family val="2"/>
        <scheme val="minor"/>
      </rPr>
      <t xml:space="preserve"> &lt; 12</t>
    </r>
  </si>
  <si>
    <t>www.ehyd.gv.at</t>
  </si>
  <si>
    <r>
      <t>400 ≤ r</t>
    </r>
    <r>
      <rPr>
        <vertAlign val="subscript"/>
        <sz val="12"/>
        <color theme="1"/>
        <rFont val="Calibri"/>
        <family val="2"/>
        <scheme val="minor"/>
      </rPr>
      <t>(5,5)</t>
    </r>
    <r>
      <rPr>
        <sz val="12"/>
        <color theme="1"/>
        <rFont val="Calibri"/>
        <family val="2"/>
        <scheme val="minor"/>
      </rPr>
      <t xml:space="preserve"> ≤ 500</t>
    </r>
  </si>
  <si>
    <r>
      <t>12 ≤ r</t>
    </r>
    <r>
      <rPr>
        <vertAlign val="subscript"/>
        <sz val="12"/>
        <color theme="1"/>
        <rFont val="Calibri"/>
        <family val="2"/>
        <scheme val="minor"/>
      </rPr>
      <t>(5,5)</t>
    </r>
    <r>
      <rPr>
        <sz val="12"/>
        <color theme="1"/>
        <rFont val="Calibri"/>
        <family val="2"/>
        <scheme val="minor"/>
      </rPr>
      <t xml:space="preserve"> ≤ 15</t>
    </r>
  </si>
  <si>
    <r>
      <t>r</t>
    </r>
    <r>
      <rPr>
        <vertAlign val="subscript"/>
        <sz val="12"/>
        <color theme="1"/>
        <rFont val="Calibri"/>
        <family val="2"/>
        <scheme val="minor"/>
      </rPr>
      <t>(5,5)</t>
    </r>
    <r>
      <rPr>
        <sz val="12"/>
        <color theme="1"/>
        <rFont val="Calibri"/>
        <family val="2"/>
        <scheme val="minor"/>
      </rPr>
      <t xml:space="preserve"> &gt; 500</t>
    </r>
  </si>
  <si>
    <r>
      <t>r</t>
    </r>
    <r>
      <rPr>
        <vertAlign val="subscript"/>
        <sz val="12"/>
        <color theme="1"/>
        <rFont val="Calibri"/>
        <family val="2"/>
        <scheme val="minor"/>
      </rPr>
      <t>(5,5)</t>
    </r>
    <r>
      <rPr>
        <sz val="12"/>
        <color theme="1"/>
        <rFont val="Calibri"/>
        <family val="2"/>
        <scheme val="minor"/>
      </rPr>
      <t xml:space="preserve"> &gt; 15</t>
    </r>
  </si>
  <si>
    <r>
      <t>Regenspende r</t>
    </r>
    <r>
      <rPr>
        <vertAlign val="subscript"/>
        <sz val="12"/>
        <color theme="1"/>
        <rFont val="Calibri"/>
        <family val="2"/>
        <scheme val="minor"/>
      </rPr>
      <t>(5,100)</t>
    </r>
  </si>
  <si>
    <r>
      <t>r</t>
    </r>
    <r>
      <rPr>
        <vertAlign val="subscript"/>
        <sz val="12"/>
        <color theme="1"/>
        <rFont val="Calibri"/>
        <family val="2"/>
        <scheme val="minor"/>
      </rPr>
      <t>(5,100)</t>
    </r>
    <r>
      <rPr>
        <sz val="12"/>
        <color theme="1"/>
        <rFont val="Calibri"/>
        <family val="2"/>
        <scheme val="minor"/>
      </rPr>
      <t xml:space="preserve"> [l / s * ha]</t>
    </r>
  </si>
  <si>
    <r>
      <t>r</t>
    </r>
    <r>
      <rPr>
        <vertAlign val="subscript"/>
        <sz val="12"/>
        <color theme="1"/>
        <rFont val="Calibri"/>
        <family val="2"/>
        <scheme val="minor"/>
      </rPr>
      <t>(5,100)</t>
    </r>
    <r>
      <rPr>
        <sz val="12"/>
        <color theme="1"/>
        <rFont val="Calibri"/>
        <family val="2"/>
        <scheme val="minor"/>
      </rPr>
      <t xml:space="preserve"> [mm / m²]</t>
    </r>
  </si>
  <si>
    <r>
      <t>300 ≤ r</t>
    </r>
    <r>
      <rPr>
        <vertAlign val="subscript"/>
        <sz val="12"/>
        <color theme="1"/>
        <rFont val="Calibri"/>
        <family val="2"/>
        <scheme val="minor"/>
      </rPr>
      <t>(5,100)</t>
    </r>
    <r>
      <rPr>
        <sz val="12"/>
        <color theme="1"/>
        <rFont val="Calibri"/>
        <family val="2"/>
        <scheme val="minor"/>
      </rPr>
      <t xml:space="preserve"> &lt; 700</t>
    </r>
  </si>
  <si>
    <r>
      <t>9 ≤ r</t>
    </r>
    <r>
      <rPr>
        <vertAlign val="subscript"/>
        <sz val="12"/>
        <color theme="1"/>
        <rFont val="Calibri"/>
        <family val="2"/>
        <scheme val="minor"/>
      </rPr>
      <t>(5,100)</t>
    </r>
    <r>
      <rPr>
        <sz val="12"/>
        <color theme="1"/>
        <rFont val="Calibri"/>
        <family val="2"/>
        <scheme val="minor"/>
      </rPr>
      <t xml:space="preserve"> &lt; 21</t>
    </r>
  </si>
  <si>
    <r>
      <t>700≤ r</t>
    </r>
    <r>
      <rPr>
        <vertAlign val="subscript"/>
        <sz val="12"/>
        <color theme="1"/>
        <rFont val="Calibri"/>
        <family val="2"/>
        <scheme val="minor"/>
      </rPr>
      <t>(5,100)</t>
    </r>
    <r>
      <rPr>
        <sz val="12"/>
        <color theme="1"/>
        <rFont val="Calibri"/>
        <family val="2"/>
        <scheme val="minor"/>
      </rPr>
      <t xml:space="preserve"> ≤1000</t>
    </r>
  </si>
  <si>
    <r>
      <t>21 ≤ r</t>
    </r>
    <r>
      <rPr>
        <vertAlign val="subscript"/>
        <sz val="12"/>
        <color theme="1"/>
        <rFont val="Calibri"/>
        <family val="2"/>
        <scheme val="minor"/>
      </rPr>
      <t>(5,100)</t>
    </r>
    <r>
      <rPr>
        <sz val="12"/>
        <color theme="1"/>
        <rFont val="Calibri"/>
        <family val="2"/>
        <scheme val="minor"/>
      </rPr>
      <t xml:space="preserve"> ≤ 30</t>
    </r>
  </si>
  <si>
    <r>
      <t>r</t>
    </r>
    <r>
      <rPr>
        <vertAlign val="subscript"/>
        <sz val="12"/>
        <color theme="1"/>
        <rFont val="Calibri"/>
        <family val="2"/>
        <scheme val="minor"/>
      </rPr>
      <t>(5,100)</t>
    </r>
    <r>
      <rPr>
        <sz val="12"/>
        <color theme="1"/>
        <rFont val="Calibri"/>
        <family val="2"/>
        <scheme val="minor"/>
      </rPr>
      <t xml:space="preserve"> &gt; 1000</t>
    </r>
  </si>
  <si>
    <r>
      <t>r</t>
    </r>
    <r>
      <rPr>
        <vertAlign val="subscript"/>
        <sz val="12"/>
        <color theme="1"/>
        <rFont val="Calibri"/>
        <family val="2"/>
        <scheme val="minor"/>
      </rPr>
      <t>(5,100)</t>
    </r>
    <r>
      <rPr>
        <sz val="12"/>
        <color theme="1"/>
        <rFont val="Calibri"/>
        <family val="2"/>
        <scheme val="minor"/>
      </rPr>
      <t xml:space="preserve"> &gt; 30</t>
    </r>
  </si>
  <si>
    <t>Schneebelastung</t>
  </si>
  <si>
    <t>gering</t>
  </si>
  <si>
    <r>
      <t>s</t>
    </r>
    <r>
      <rPr>
        <vertAlign val="subscript"/>
        <sz val="12"/>
        <color theme="1"/>
        <rFont val="Calibri"/>
        <family val="2"/>
        <scheme val="minor"/>
      </rPr>
      <t>k</t>
    </r>
    <r>
      <rPr>
        <sz val="12"/>
        <color theme="1"/>
        <rFont val="Calibri"/>
        <family val="2"/>
        <scheme val="minor"/>
      </rPr>
      <t xml:space="preserve"> ≤ 1,50</t>
    </r>
  </si>
  <si>
    <t>moderat</t>
  </si>
  <si>
    <r>
      <t>1,50 &lt; s</t>
    </r>
    <r>
      <rPr>
        <vertAlign val="subscript"/>
        <sz val="12"/>
        <color theme="1"/>
        <rFont val="Calibri"/>
        <family val="2"/>
        <scheme val="minor"/>
      </rPr>
      <t>k</t>
    </r>
    <r>
      <rPr>
        <sz val="12"/>
        <color theme="1"/>
        <rFont val="Calibri"/>
        <family val="2"/>
        <scheme val="minor"/>
      </rPr>
      <t xml:space="preserve"> ≤ 3,25</t>
    </r>
  </si>
  <si>
    <t>hoch</t>
  </si>
  <si>
    <r>
      <t>3,25 &lt; s</t>
    </r>
    <r>
      <rPr>
        <vertAlign val="subscript"/>
        <sz val="12"/>
        <color theme="1"/>
        <rFont val="Calibri"/>
        <family val="2"/>
        <scheme val="minor"/>
      </rPr>
      <t>k</t>
    </r>
    <r>
      <rPr>
        <sz val="12"/>
        <color theme="1"/>
        <rFont val="Calibri"/>
        <family val="2"/>
        <scheme val="minor"/>
      </rPr>
      <t xml:space="preserve"> ≤ 5,00</t>
    </r>
  </si>
  <si>
    <t>sehr hoch</t>
  </si>
  <si>
    <r>
      <t>s</t>
    </r>
    <r>
      <rPr>
        <vertAlign val="subscript"/>
        <sz val="12"/>
        <color theme="1"/>
        <rFont val="Calibri"/>
        <family val="2"/>
        <scheme val="minor"/>
      </rPr>
      <t>k</t>
    </r>
    <r>
      <rPr>
        <sz val="12"/>
        <color theme="1"/>
        <rFont val="Calibri"/>
        <family val="2"/>
        <scheme val="minor"/>
      </rPr>
      <t xml:space="preserve"> &gt; 5,00</t>
    </r>
  </si>
  <si>
    <t>Windbelastung</t>
  </si>
  <si>
    <r>
      <t>v</t>
    </r>
    <r>
      <rPr>
        <vertAlign val="subscript"/>
        <sz val="12"/>
        <color theme="1"/>
        <rFont val="Calibri"/>
        <family val="2"/>
        <scheme val="minor"/>
      </rPr>
      <t>b,0</t>
    </r>
    <r>
      <rPr>
        <sz val="12"/>
        <color theme="1"/>
        <rFont val="Calibri"/>
        <family val="2"/>
        <scheme val="minor"/>
      </rPr>
      <t xml:space="preserve"> ≤ 30</t>
    </r>
  </si>
  <si>
    <r>
      <t>30 &lt; v</t>
    </r>
    <r>
      <rPr>
        <vertAlign val="subscript"/>
        <sz val="12"/>
        <color theme="1"/>
        <rFont val="Calibri"/>
        <family val="2"/>
        <scheme val="minor"/>
      </rPr>
      <t>b,0</t>
    </r>
    <r>
      <rPr>
        <sz val="12"/>
        <color theme="1"/>
        <rFont val="Calibri"/>
        <family val="2"/>
        <scheme val="minor"/>
      </rPr>
      <t xml:space="preserve"> ≤ 40</t>
    </r>
  </si>
  <si>
    <r>
      <t>v</t>
    </r>
    <r>
      <rPr>
        <vertAlign val="subscript"/>
        <sz val="12"/>
        <color theme="1"/>
        <rFont val="Calibri"/>
        <family val="2"/>
        <scheme val="minor"/>
      </rPr>
      <t>b,0</t>
    </r>
    <r>
      <rPr>
        <sz val="12"/>
        <color theme="1"/>
        <rFont val="Calibri"/>
        <family val="2"/>
        <scheme val="minor"/>
      </rPr>
      <t xml:space="preserve"> &gt; 40</t>
    </r>
  </si>
  <si>
    <t>Sonnen- / Schattenlage</t>
  </si>
  <si>
    <t>S1</t>
  </si>
  <si>
    <t>dauerhaft beschattet</t>
  </si>
  <si>
    <t>[K1.2]</t>
  </si>
  <si>
    <t>S2</t>
  </si>
  <si>
    <t>wechselnd beschattet / sonnig</t>
  </si>
  <si>
    <t>S3</t>
  </si>
  <si>
    <t>dauerhaft sonnig</t>
  </si>
  <si>
    <t>Leitfaden</t>
  </si>
  <si>
    <t>Nutzungskategorie</t>
  </si>
  <si>
    <t>K1</t>
  </si>
  <si>
    <t>[K2.1]</t>
  </si>
  <si>
    <t>Bezeichnung lt.              ÖNORM B 3691</t>
  </si>
  <si>
    <t>K2</t>
  </si>
  <si>
    <t>K3</t>
  </si>
  <si>
    <t>Gefälle</t>
  </si>
  <si>
    <t>Gefälle in [%]</t>
  </si>
  <si>
    <t>Gefälle in [°]</t>
  </si>
  <si>
    <t>[K2.2]</t>
  </si>
  <si>
    <t>2,0 ≤ g &lt; 5,2</t>
  </si>
  <si>
    <t>1,1 ≤ g &lt; 3,0</t>
  </si>
  <si>
    <t>5,2 ≤ g &lt; 10,0</t>
  </si>
  <si>
    <t>3,0 ≤ g &lt; 5,7</t>
  </si>
  <si>
    <t>g ≥ 10,0</t>
  </si>
  <si>
    <t>g ≥ 5,7</t>
  </si>
  <si>
    <t>Anzahl / Ausmaß an Bewegungsfugen</t>
  </si>
  <si>
    <t>gering / keine</t>
  </si>
  <si>
    <t>[K2.3]</t>
  </si>
  <si>
    <t>Dachentwässerung</t>
  </si>
  <si>
    <t>Traufenentwässerung</t>
  </si>
  <si>
    <t>[K2.4]</t>
  </si>
  <si>
    <t>Punktentwässerung - innenliegend</t>
  </si>
  <si>
    <t>Punktentwässerung - außenliegend</t>
  </si>
  <si>
    <t>Entwässerungssystem</t>
  </si>
  <si>
    <t>Freispiegelentwässerung</t>
  </si>
  <si>
    <t>[K2.5]</t>
  </si>
  <si>
    <t>Druckströmungsentwässerung</t>
  </si>
  <si>
    <t>Anzahl / Ausmaß an Durchdringungen</t>
  </si>
  <si>
    <t>[K2.6]</t>
  </si>
  <si>
    <t>Defintion / Empfehlung siehe Leitfaden</t>
  </si>
  <si>
    <t>Nutzung</t>
  </si>
  <si>
    <t>nicht genutzte Dachfläche</t>
  </si>
  <si>
    <t>[K2.7]</t>
  </si>
  <si>
    <t>genutzte Dachfläche</t>
  </si>
  <si>
    <t>Attika</t>
  </si>
  <si>
    <r>
      <t>vorhanden, h</t>
    </r>
    <r>
      <rPr>
        <vertAlign val="subscript"/>
        <sz val="12"/>
        <color theme="1"/>
        <rFont val="Calibri"/>
        <family val="2"/>
        <scheme val="minor"/>
      </rPr>
      <t>0</t>
    </r>
    <r>
      <rPr>
        <sz val="12"/>
        <color theme="1"/>
        <rFont val="Calibri"/>
        <family val="2"/>
        <scheme val="minor"/>
      </rPr>
      <t>/h ≥ 0,050</t>
    </r>
  </si>
  <si>
    <t>[K2.8]</t>
  </si>
  <si>
    <r>
      <t>Bezeichnung h</t>
    </r>
    <r>
      <rPr>
        <i/>
        <vertAlign val="subscript"/>
        <sz val="11"/>
        <color theme="1"/>
        <rFont val="Calibri"/>
        <family val="2"/>
        <scheme val="minor"/>
      </rPr>
      <t xml:space="preserve">0 </t>
    </r>
    <r>
      <rPr>
        <i/>
        <sz val="11"/>
        <color theme="1"/>
        <rFont val="Calibri"/>
        <family val="2"/>
        <scheme val="minor"/>
      </rPr>
      <t>, h siehe Leitfaden</t>
    </r>
  </si>
  <si>
    <r>
      <t>vorhanden, h</t>
    </r>
    <r>
      <rPr>
        <vertAlign val="subscript"/>
        <sz val="12"/>
        <color theme="1"/>
        <rFont val="Calibri"/>
        <family val="2"/>
        <scheme val="minor"/>
      </rPr>
      <t>0</t>
    </r>
    <r>
      <rPr>
        <sz val="12"/>
        <color theme="1"/>
        <rFont val="Calibri"/>
        <family val="2"/>
        <scheme val="minor"/>
      </rPr>
      <t>/h &lt; 0,050</t>
    </r>
  </si>
  <si>
    <t>nicht vorhanden</t>
  </si>
  <si>
    <t>Ausmaß an Zusatzbelastungen</t>
  </si>
  <si>
    <t>keine / gering</t>
  </si>
  <si>
    <t>[K2.9]</t>
  </si>
  <si>
    <t>Konstruktion &amp; Materialien</t>
  </si>
  <si>
    <t>Konstruktion</t>
  </si>
  <si>
    <t>Warmdach</t>
  </si>
  <si>
    <t>[K3.1]</t>
  </si>
  <si>
    <t>Bezeichnung lt. ÖNORM B 3691</t>
  </si>
  <si>
    <t>Umkehrdach</t>
  </si>
  <si>
    <t>Tragstruktur</t>
  </si>
  <si>
    <t>Stahlbeton, Ziegel</t>
  </si>
  <si>
    <t>[K3.2]</t>
  </si>
  <si>
    <t>Definition / Aufbau Holzbalken-Typ I &amp; II siehe Leitfaden</t>
  </si>
  <si>
    <t>Profilblech</t>
  </si>
  <si>
    <t>Massivholz</t>
  </si>
  <si>
    <t>Holzbalken – Typ I</t>
  </si>
  <si>
    <t>Holzbalken – Typ II</t>
  </si>
  <si>
    <t>Nachweisfreie Konstruktion</t>
  </si>
  <si>
    <t>nachweisefreie Konkstruktion</t>
  </si>
  <si>
    <t>[K3.3]</t>
  </si>
  <si>
    <t>Definition gemäß ÖNORM B 8110-2</t>
  </si>
  <si>
    <t>keine nachweisefreie Konkstruktion</t>
  </si>
  <si>
    <t>Materialverträglichkeit</t>
  </si>
  <si>
    <t>sichergestellt</t>
  </si>
  <si>
    <t>[K3.4]</t>
  </si>
  <si>
    <t>nicht sichergestellt</t>
  </si>
  <si>
    <t>Oberflächenschutz</t>
  </si>
  <si>
    <t>leichter Oberflächenschutz</t>
  </si>
  <si>
    <t>[K3.5]</t>
  </si>
  <si>
    <t>Kies, Gehbelag</t>
  </si>
  <si>
    <t>Gründach – (reduziert) extensiv</t>
  </si>
  <si>
    <t>Gründach – (reduziert) intensiv</t>
  </si>
  <si>
    <t>Retentionsdach</t>
  </si>
  <si>
    <t>[K3.6]</t>
  </si>
  <si>
    <t>Empfehlungen siehe Leitfaden</t>
  </si>
  <si>
    <t>vorhanden, Empfehlungen erfüllt</t>
  </si>
  <si>
    <t>vorhanden, Empfehlungen nicht erfüllt</t>
  </si>
  <si>
    <t>Spezifikation Warmdach: Gefälleausbildung</t>
  </si>
  <si>
    <t>kein Warmdach</t>
  </si>
  <si>
    <t>[K3.7]</t>
  </si>
  <si>
    <t>Gefeällestrich: nachträglich aufgebrachter Gefälle-Leichtbeton</t>
  </si>
  <si>
    <t>Tragstruktur im Gefälle</t>
  </si>
  <si>
    <t>Gefälledämmung</t>
  </si>
  <si>
    <t>Gefälleestrich</t>
  </si>
  <si>
    <t>Spezifikation Warmdach: Aufbau</t>
  </si>
  <si>
    <t>[K3.8]</t>
  </si>
  <si>
    <t>Bezeichnung lt. ÖNORM B 3691 sowie Leitfaden</t>
  </si>
  <si>
    <t>Kompaktdach</t>
  </si>
  <si>
    <t>verklebter Dachaufbau</t>
  </si>
  <si>
    <t>kein Kompaktdach &amp; kein verklebter Dachaufbau</t>
  </si>
  <si>
    <t>Spezifikation Warmdach: Abschottung</t>
  </si>
  <si>
    <t>[K3.9]</t>
  </si>
  <si>
    <t>lt. ÖNORM B 3691</t>
  </si>
  <si>
    <t>Abschottungen vorhanden</t>
  </si>
  <si>
    <t>Abschottungen nicht vorhanden</t>
  </si>
  <si>
    <t>Spezifikation Profilblech</t>
  </si>
  <si>
    <t>keine Profilblechkonstruktion</t>
  </si>
  <si>
    <t>[K3.10]</t>
  </si>
  <si>
    <t>lastverteilende Unterlage vorhanden</t>
  </si>
  <si>
    <t>lastverteilende Unterlage nicht vorhanden</t>
  </si>
  <si>
    <t>Spezifikation Holz: Bauschutzabdichtung</t>
  </si>
  <si>
    <t>keine Holzkonstruktion</t>
  </si>
  <si>
    <t>[K3.11]</t>
  </si>
  <si>
    <t>Witterungsschutz der Holzkonstrutkion</t>
  </si>
  <si>
    <t>Bauschutzabdichtung vorhanden</t>
  </si>
  <si>
    <t>Bauschutzabdichtung nicht vorhanden</t>
  </si>
  <si>
    <t>Spezifikation Holz: Oberflächenschutz</t>
  </si>
  <si>
    <t>[K3.12]</t>
  </si>
  <si>
    <t>Flachdach aus Holz + Kies oder Gehbelag</t>
  </si>
  <si>
    <t>Flachdach aus Holz + Gründach</t>
  </si>
  <si>
    <t>Flachdach aus Holz + Retentionsdach</t>
  </si>
  <si>
    <t>Spezifikation Holzbalken</t>
  </si>
  <si>
    <t>keine Holzbalkenkonstruktion</t>
  </si>
  <si>
    <t>[K3.13]</t>
  </si>
  <si>
    <t>Empfehlungen erfüllt</t>
  </si>
  <si>
    <t>Empfehlungen teilweise erfüllt</t>
  </si>
  <si>
    <t>Empfehlungen nicht erfüllt</t>
  </si>
  <si>
    <t>Planung &amp; Ausführung</t>
  </si>
  <si>
    <t>sehr gut</t>
  </si>
  <si>
    <t>[K4.1]</t>
  </si>
  <si>
    <t>Defintion / Empfehlungen siehe Leitfaden</t>
  </si>
  <si>
    <t>Variablen:</t>
  </si>
  <si>
    <t>mittelmäßig</t>
  </si>
  <si>
    <t>V1</t>
  </si>
  <si>
    <t>Anzahl mangelhaft / nicht geeignet</t>
  </si>
  <si>
    <t>mangelhaft</t>
  </si>
  <si>
    <t>V2</t>
  </si>
  <si>
    <t>Anzahl sehr gut / geeignet &amp; zertifiziert</t>
  </si>
  <si>
    <t>Ausführendes Unternehmen</t>
  </si>
  <si>
    <t>geeignet &amp; zertifiziert</t>
  </si>
  <si>
    <t>[K4.2]</t>
  </si>
  <si>
    <t xml:space="preserve">geeignet </t>
  </si>
  <si>
    <t>MK1</t>
  </si>
  <si>
    <t>nicht geeignet</t>
  </si>
  <si>
    <t>MK2</t>
  </si>
  <si>
    <t>Überwachung / Kontrolle</t>
  </si>
  <si>
    <t>[K4.3]</t>
  </si>
  <si>
    <t>Detailplanung                   &amp;                                               -ausführung</t>
  </si>
  <si>
    <t>[K4.4]</t>
  </si>
  <si>
    <t>Bauzeit / Zeitdruck</t>
  </si>
  <si>
    <t>sehr ausreichend / kein Zeitdruck</t>
  </si>
  <si>
    <t>[K4.5]</t>
  </si>
  <si>
    <t>ausreichend / Zeitdruck gering</t>
  </si>
  <si>
    <t>nicht ausreichend / Zeitdruck hoch</t>
  </si>
  <si>
    <t>Interdisziplinarität</t>
  </si>
  <si>
    <t>vorhanden</t>
  </si>
  <si>
    <t>[K4.6]</t>
  </si>
  <si>
    <t>dt.: "Zusammenarbeit" Definition siehe Leitfaden</t>
  </si>
  <si>
    <t>Stelle</t>
  </si>
  <si>
    <t>Übernahme</t>
  </si>
  <si>
    <t>[K4.7]</t>
  </si>
  <si>
    <t>Bez.</t>
  </si>
  <si>
    <t>von</t>
  </si>
  <si>
    <t>bis</t>
  </si>
  <si>
    <t>Ergebnis</t>
  </si>
  <si>
    <t>RK I</t>
  </si>
  <si>
    <t>geringes Risiko</t>
  </si>
  <si>
    <t>Dichtheitsprüfung</t>
  </si>
  <si>
    <t>durchgeführt</t>
  </si>
  <si>
    <t>[K4.8]</t>
  </si>
  <si>
    <t>externe Dichtheitsprüfung</t>
  </si>
  <si>
    <t>RK II</t>
  </si>
  <si>
    <t>moderates Risiko</t>
  </si>
  <si>
    <t>nicht durchgeführt</t>
  </si>
  <si>
    <t>RK III</t>
  </si>
  <si>
    <t>hohes Risiko</t>
  </si>
  <si>
    <t>Wartung            &amp;            Monitoring</t>
  </si>
  <si>
    <t>Wartung</t>
  </si>
  <si>
    <t>Vorgaben erfüllt</t>
  </si>
  <si>
    <t>[K5.1]</t>
  </si>
  <si>
    <t>Vorgaben lt. ÖNORM B 1300 &amp; 1301 sowie Leitfaden</t>
  </si>
  <si>
    <t>Vorgaben nicht erfüllt</t>
  </si>
  <si>
    <t>Monitoring</t>
  </si>
  <si>
    <t>[K5.2]</t>
  </si>
  <si>
    <t>Hintergrundberechnung Risikoklasse</t>
  </si>
  <si>
    <t>Berechnung MK1 relevant:</t>
  </si>
  <si>
    <t>MK1 relevant, wenn rechnerische RZ eine RK I ergibt</t>
  </si>
  <si>
    <t>RZ(rechn.)=</t>
  </si>
  <si>
    <t>RK(rechn)</t>
  </si>
  <si>
    <t>Entdeckungs-wahrschein-lichkeit</t>
  </si>
  <si>
    <t>[K6.1]</t>
  </si>
  <si>
    <t>Defintion und Beurteilung siehe Leitfaden</t>
  </si>
  <si>
    <t>MK 1 relevant?</t>
  </si>
  <si>
    <t>MK1 erfüllt?</t>
  </si>
  <si>
    <t>Berechnung MK2 relevant:</t>
  </si>
  <si>
    <t>mittelfristig</t>
  </si>
  <si>
    <t>MK 2 relevant?</t>
  </si>
  <si>
    <t>MK2 erfüllt?</t>
  </si>
  <si>
    <t>MK2 relevant wenn rechnerische RZ eine RK II ergibt ODER wenn sich RK II aufgrund Nicht-Erfüllung von MK 1 ergibt</t>
  </si>
  <si>
    <t>verspätet</t>
  </si>
  <si>
    <t>Abstufung durch MK1?</t>
  </si>
  <si>
    <t>RZ =</t>
  </si>
  <si>
    <t>RK (real) =</t>
  </si>
  <si>
    <t>Ergebnis-Interpretation</t>
  </si>
  <si>
    <t>-</t>
  </si>
  <si>
    <t>Kontrollfunktionen</t>
  </si>
  <si>
    <t>STATUS</t>
  </si>
  <si>
    <t>Fehlercode</t>
  </si>
  <si>
    <t>Beschreibung</t>
  </si>
  <si>
    <t>alles ausgefüllt</t>
  </si>
  <si>
    <t>FC#01</t>
  </si>
  <si>
    <t>Überprüfung unzulässiger Kombinationen</t>
  </si>
  <si>
    <t>Warmdach &amp; kein Warmdach</t>
  </si>
  <si>
    <t>FC#02</t>
  </si>
  <si>
    <t>unzulässige Kombinationen betreffend Konstruktion</t>
  </si>
  <si>
    <t>MUSS - Kriterium RK I:</t>
  </si>
  <si>
    <t>Umkehrdach &amp; spez. Warmdach</t>
  </si>
  <si>
    <t>FC#03</t>
  </si>
  <si>
    <t>MUSS - Kriterium RK II:</t>
  </si>
  <si>
    <t>Umkehrdach &amp; Empf. Retention</t>
  </si>
  <si>
    <t>FC#04</t>
  </si>
  <si>
    <t>unzulässige Kombination: Umkehrdach &amp; Retentionsdach</t>
  </si>
  <si>
    <t>STB &amp; Spez.</t>
  </si>
  <si>
    <t>FC#05</t>
  </si>
  <si>
    <t>unzulässige Kombinationen betreffend Stahlbeton-Tragstruktur</t>
  </si>
  <si>
    <t>Interpretation:</t>
  </si>
  <si>
    <t>Profilblech &amp; Spez.</t>
  </si>
  <si>
    <t>FC#06</t>
  </si>
  <si>
    <t>unzulässige Kombinationen betreffend Profilblech-Tragstruktur</t>
  </si>
  <si>
    <t>Massivholz &amp; spez. Holz</t>
  </si>
  <si>
    <t>FC#07</t>
  </si>
  <si>
    <t>unzulässige Kombinationen betreffend Massivholz-Tragstruktur</t>
  </si>
  <si>
    <t>Holzbalken &amp; spez. Holzbalken</t>
  </si>
  <si>
    <t>FC#08</t>
  </si>
  <si>
    <t>unzulässige Kombinationen betreffend Holzbalken-Tragstruktur</t>
  </si>
  <si>
    <t>Holzbalken &amp; nachweisfrei</t>
  </si>
  <si>
    <t>FC#09</t>
  </si>
  <si>
    <t>Holzbalkenkonstruktionen fallen nicht unter nachweisfreie Konstruktionen</t>
  </si>
  <si>
    <t>Gesamt</t>
  </si>
  <si>
    <t>Interpretationsausgabe:</t>
  </si>
  <si>
    <t>Ausführung fehlerhaft?</t>
  </si>
  <si>
    <t>Ausführung korrekt?</t>
  </si>
  <si>
    <t>Sehr geehrte(r) NutzerIn,</t>
  </si>
  <si>
    <t>Es wird empfohlen die Registerkarte "Risikobewertung_00", in der ein Blanko-Formular enthalten ist, bei Durchführung von mehreren Bewertungen, vor erstmaliger Anwendung zu kopieren.</t>
  </si>
  <si>
    <t>Falls die Risikobewertung fehlerhaft angewendet wurde, so wird dies in Form eines Fehlercodes sowie der dazugehörigen Beschreibung angezeigt.</t>
  </si>
  <si>
    <t>RISIKOBEWERTUNG</t>
  </si>
  <si>
    <t>von Warm- &amp; Umkehrdachkonstruktionen</t>
  </si>
  <si>
    <t>Um die Risikobewertung durchzuführen ist, je nach vorhanendenen Gegebenheiten, das zutreffende Feld auszufüllen. Hierfür muss ein "x" in das entsprechende Feld gesetzt werden bzw. die zutreffende Zelle ausgewählt werden. Wird die Anwendung korrekt ausgeführt, so wird am Ende das Risiko in Form der Risikozahl RZ angegeben. Je nach Höhe dieses Wertes ergibt sich die entsprechende Risikoklasse (RK I - RK III) sowie die dazugehörige Interpretation.</t>
  </si>
  <si>
    <r>
      <t xml:space="preserve">zur Durchführung der Risikobewertung von Warm- &amp; Umkehrdachkonstruktionen ist die vorliegende MS-Excel-Anwendung </t>
    </r>
    <r>
      <rPr>
        <b/>
        <u/>
        <sz val="11"/>
        <color theme="1"/>
        <rFont val="Calibri"/>
        <family val="2"/>
        <scheme val="minor"/>
      </rPr>
      <t>ausschließlich</t>
    </r>
    <r>
      <rPr>
        <sz val="11"/>
        <color theme="1"/>
        <rFont val="Calibri"/>
        <family val="2"/>
        <scheme val="minor"/>
      </rPr>
      <t xml:space="preserve"> in Kombination mit dem dazugehörigen </t>
    </r>
    <r>
      <rPr>
        <b/>
        <u/>
        <sz val="11"/>
        <color theme="1"/>
        <rFont val="Calibri"/>
        <family val="2"/>
        <scheme val="minor"/>
      </rPr>
      <t>Leitfaden</t>
    </r>
    <r>
      <rPr>
        <sz val="11"/>
        <color theme="1"/>
        <rFont val="Calibri"/>
        <family val="2"/>
        <scheme val="minor"/>
      </rPr>
      <t xml:space="preserve"> zu verwenden. Grundlegende Informationen zur Anwendbarkeit dieser Risikobewertung sind im Leitfaden nachzulesen.</t>
    </r>
  </si>
  <si>
    <t>zulässige Werte</t>
  </si>
  <si>
    <t>Allgemeine Grundlagen</t>
  </si>
  <si>
    <t>Qualität der Planung      &amp;                     Ausschreibung</t>
  </si>
  <si>
    <t>Retentionsdach+Gef+Gefäm</t>
  </si>
  <si>
    <t>FC#10</t>
  </si>
  <si>
    <t>Empfehlungen siehe Leitfaden, bei "vorhanden" ist Gefälle &lt; 5,2% sowie Gefälledämmung auszuwählen</t>
  </si>
  <si>
    <t>Entdeckungszeitraum</t>
  </si>
  <si>
    <t>Risikobewertung unvollständig ausgefüllt!</t>
  </si>
  <si>
    <t>Bei Retentionsdach "vorhanden", muss ein Gefälle &lt; 5,2% und "Gefälledämmung" ausgewählt werden!</t>
  </si>
  <si>
    <t>frühzeitig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</si>
</sst>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RP&quot;"/>
  </numFmts>
  <fonts count="23"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i/>
      <sz val="11"/>
      <name val="Calibri"/>
      <family val="2"/>
      <scheme val="minor"/>
    </font>
    <font>
      <i/>
      <u/>
      <sz val="11"/>
      <color theme="10"/>
      <name val="Calibri"/>
      <family val="2"/>
      <scheme val="minor"/>
    </font>
    <font>
      <vertAlign val="subscript"/>
      <sz val="12"/>
      <color theme="1"/>
      <name val="Calibri"/>
      <family val="2"/>
      <scheme val="minor"/>
    </font>
    <font>
      <i/>
      <sz val="11"/>
      <color theme="1"/>
      <name val="Calibri"/>
      <family val="2"/>
      <scheme val="minor"/>
    </font>
    <font>
      <i/>
      <vertAlign val="subscript"/>
      <sz val="11"/>
      <color theme="1"/>
      <name val="Calibri"/>
      <family val="2"/>
      <scheme val="minor"/>
    </font>
    <font>
      <b/>
      <sz val="9"/>
      <color theme="1"/>
      <name val="Calibri"/>
      <family val="2"/>
      <scheme val="minor"/>
    </font>
    <font>
      <b/>
      <sz val="14"/>
      <color theme="1"/>
      <name val="Calibri"/>
      <family val="2"/>
      <scheme val="minor"/>
    </font>
    <font>
      <b/>
      <sz val="20"/>
      <color theme="1"/>
      <name val="Calibri"/>
      <family val="2"/>
      <scheme val="minor"/>
    </font>
    <font>
      <b/>
      <sz val="12"/>
      <name val="Calibri"/>
      <family val="2"/>
      <scheme val="minor"/>
    </font>
    <font>
      <b/>
      <u/>
      <sz val="11"/>
      <color theme="1"/>
      <name val="Calibri"/>
      <family val="2"/>
      <scheme val="minor"/>
    </font>
    <font>
      <sz val="14"/>
      <color theme="1"/>
      <name val="Calibri"/>
      <family val="2"/>
      <scheme val="minor"/>
    </font>
    <font>
      <b/>
      <sz val="22"/>
      <color theme="1"/>
      <name val="Calibri"/>
      <family val="2"/>
      <scheme val="minor"/>
    </font>
    <font>
      <i/>
      <sz val="9"/>
      <color theme="1"/>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4" tint="0.79998168889431442"/>
        <bgColor indexed="64"/>
      </patternFill>
    </fill>
  </fills>
  <borders count="60">
    <border>
      <left/>
      <right/>
      <top/>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right/>
      <top style="thick">
        <color indexed="64"/>
      </top>
      <bottom style="thick">
        <color indexed="64"/>
      </bottom>
      <diagonal/>
    </border>
    <border>
      <left style="thick">
        <color indexed="64"/>
      </left>
      <right style="thin">
        <color indexed="64"/>
      </right>
      <top style="thick">
        <color indexed="64"/>
      </top>
      <bottom/>
      <diagonal/>
    </border>
    <border>
      <left/>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style="thin">
        <color indexed="64"/>
      </right>
      <top/>
      <bottom/>
      <diagonal/>
    </border>
    <border>
      <left/>
      <right style="thick">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5" fillId="0" borderId="0" applyNumberFormat="0" applyFill="0" applyBorder="0" applyAlignment="0" applyProtection="0"/>
  </cellStyleXfs>
  <cellXfs count="265">
    <xf numFmtId="0" fontId="0" fillId="0" borderId="0" xfId="0"/>
    <xf numFmtId="0" fontId="7" fillId="5" borderId="0" xfId="0" applyFont="1" applyFill="1" applyAlignment="1">
      <alignment horizontal="center" vertical="center"/>
    </xf>
    <xf numFmtId="0" fontId="7" fillId="5" borderId="1" xfId="0" applyFont="1" applyFill="1" applyBorder="1" applyAlignment="1">
      <alignment horizontal="center" vertical="center"/>
    </xf>
    <xf numFmtId="0" fontId="9" fillId="6" borderId="0" xfId="0" applyFont="1" applyFill="1" applyAlignment="1">
      <alignment horizontal="center" vertical="center" wrapText="1"/>
    </xf>
    <xf numFmtId="2" fontId="0" fillId="6" borderId="4" xfId="0" applyNumberFormat="1" applyFill="1" applyBorder="1" applyAlignment="1">
      <alignment horizontal="center" vertical="center" wrapText="1"/>
    </xf>
    <xf numFmtId="2" fontId="10" fillId="0" borderId="5" xfId="4" applyNumberFormat="1" applyFont="1" applyBorder="1" applyAlignment="1">
      <alignment vertical="center" wrapText="1"/>
    </xf>
    <xf numFmtId="2" fontId="0" fillId="6" borderId="7" xfId="0" applyNumberFormat="1" applyFill="1" applyBorder="1" applyAlignment="1">
      <alignment horizontal="center" vertical="center" wrapText="1"/>
    </xf>
    <xf numFmtId="2" fontId="11" fillId="0" borderId="8" xfId="4" applyNumberFormat="1" applyFont="1" applyBorder="1" applyAlignment="1">
      <alignment horizontal="left" vertical="center" wrapText="1" indent="2"/>
    </xf>
    <xf numFmtId="0" fontId="9" fillId="6" borderId="10" xfId="0" applyFont="1" applyFill="1" applyBorder="1" applyAlignment="1">
      <alignment horizontal="center" vertical="center" wrapText="1"/>
    </xf>
    <xf numFmtId="2" fontId="11" fillId="0" borderId="12" xfId="4" applyNumberFormat="1" applyFont="1" applyBorder="1" applyAlignment="1">
      <alignment horizontal="left" vertical="center" wrapText="1" indent="2"/>
    </xf>
    <xf numFmtId="0" fontId="9" fillId="7" borderId="14" xfId="0" applyFont="1" applyFill="1" applyBorder="1" applyAlignment="1">
      <alignment horizontal="center" vertical="center" wrapText="1"/>
    </xf>
    <xf numFmtId="2" fontId="0" fillId="7" borderId="7" xfId="0" applyNumberFormat="1" applyFill="1" applyBorder="1" applyAlignment="1">
      <alignment horizontal="center" vertical="center" wrapText="1"/>
    </xf>
    <xf numFmtId="2" fontId="13" fillId="0" borderId="16" xfId="0" applyNumberFormat="1" applyFont="1" applyBorder="1" applyAlignment="1">
      <alignment vertical="center" wrapText="1"/>
    </xf>
    <xf numFmtId="0" fontId="9" fillId="7" borderId="0" xfId="0" applyFont="1" applyFill="1" applyAlignment="1">
      <alignment horizontal="center" vertical="center" wrapText="1"/>
    </xf>
    <xf numFmtId="2" fontId="13" fillId="0" borderId="8" xfId="0" applyNumberFormat="1" applyFont="1" applyBorder="1" applyAlignment="1">
      <alignment vertical="center" wrapText="1"/>
    </xf>
    <xf numFmtId="0" fontId="9" fillId="7" borderId="10" xfId="0" applyFont="1" applyFill="1" applyBorder="1" applyAlignment="1">
      <alignment horizontal="center" vertical="center" wrapText="1"/>
    </xf>
    <xf numFmtId="2" fontId="13" fillId="0" borderId="12" xfId="0" applyNumberFormat="1" applyFont="1" applyBorder="1" applyAlignment="1">
      <alignment vertical="center" wrapText="1"/>
    </xf>
    <xf numFmtId="0" fontId="9" fillId="6" borderId="14" xfId="0" applyFont="1" applyFill="1" applyBorder="1" applyAlignment="1">
      <alignment horizontal="center" vertical="center" wrapText="1"/>
    </xf>
    <xf numFmtId="0" fontId="9" fillId="7" borderId="19" xfId="0" applyFont="1" applyFill="1" applyBorder="1" applyAlignment="1">
      <alignment horizontal="center" vertical="center" wrapText="1"/>
    </xf>
    <xf numFmtId="2" fontId="0" fillId="7" borderId="20" xfId="0" applyNumberFormat="1" applyFill="1" applyBorder="1" applyAlignment="1">
      <alignment horizontal="center" vertical="center" wrapText="1"/>
    </xf>
    <xf numFmtId="2" fontId="13" fillId="0" borderId="22" xfId="0" applyNumberFormat="1" applyFont="1" applyBorder="1" applyAlignment="1">
      <alignment horizontal="left" vertical="center" wrapText="1" indent="2"/>
    </xf>
    <xf numFmtId="0" fontId="0" fillId="0" borderId="23" xfId="0" applyBorder="1"/>
    <xf numFmtId="2" fontId="0" fillId="0" borderId="23" xfId="0" applyNumberFormat="1" applyBorder="1"/>
    <xf numFmtId="0" fontId="9" fillId="6" borderId="0" xfId="0" applyFont="1" applyFill="1" applyAlignment="1">
      <alignment horizontal="left" vertical="center" wrapText="1"/>
    </xf>
    <xf numFmtId="0" fontId="9" fillId="6" borderId="17" xfId="0" applyFont="1" applyFill="1" applyBorder="1" applyAlignment="1">
      <alignment horizontal="left" vertical="center" wrapText="1"/>
    </xf>
    <xf numFmtId="2" fontId="0" fillId="6" borderId="4" xfId="0" applyNumberFormat="1" applyFill="1" applyBorder="1" applyAlignment="1">
      <alignment horizontal="center" vertical="center"/>
    </xf>
    <xf numFmtId="2" fontId="0" fillId="6" borderId="7" xfId="0" applyNumberFormat="1" applyFill="1" applyBorder="1" applyAlignment="1">
      <alignment horizontal="center" vertical="center"/>
    </xf>
    <xf numFmtId="0" fontId="9" fillId="7" borderId="0" xfId="0" applyFont="1" applyFill="1" applyAlignment="1">
      <alignment horizontal="left" vertical="center" wrapText="1"/>
    </xf>
    <xf numFmtId="0" fontId="9" fillId="7" borderId="17" xfId="0" applyFont="1" applyFill="1" applyBorder="1" applyAlignment="1">
      <alignment horizontal="left" vertical="center" wrapText="1"/>
    </xf>
    <xf numFmtId="2" fontId="0" fillId="6" borderId="28" xfId="0" applyNumberFormat="1" applyFill="1" applyBorder="1" applyAlignment="1">
      <alignment horizontal="center" vertical="center" wrapText="1"/>
    </xf>
    <xf numFmtId="2" fontId="0" fillId="0" borderId="29" xfId="0" applyNumberFormat="1" applyBorder="1"/>
    <xf numFmtId="2" fontId="0" fillId="6" borderId="31" xfId="0" applyNumberFormat="1" applyFill="1" applyBorder="1" applyAlignment="1">
      <alignment horizontal="center" vertical="center"/>
    </xf>
    <xf numFmtId="2" fontId="0" fillId="7" borderId="4" xfId="0" applyNumberFormat="1" applyFill="1" applyBorder="1" applyAlignment="1">
      <alignment horizontal="center" vertical="center" wrapText="1"/>
    </xf>
    <xf numFmtId="2" fontId="0" fillId="6" borderId="38" xfId="0" applyNumberFormat="1" applyFill="1" applyBorder="1" applyAlignment="1">
      <alignment horizontal="center" vertical="center" wrapText="1"/>
    </xf>
    <xf numFmtId="2" fontId="0" fillId="7" borderId="38" xfId="0" applyNumberFormat="1" applyFill="1" applyBorder="1" applyAlignment="1">
      <alignment horizontal="center" vertical="center" wrapText="1"/>
    </xf>
    <xf numFmtId="2" fontId="0" fillId="6" borderId="20" xfId="0" applyNumberFormat="1" applyFill="1" applyBorder="1" applyAlignment="1">
      <alignment horizontal="center" vertical="center" wrapText="1"/>
    </xf>
    <xf numFmtId="0" fontId="0" fillId="0" borderId="1" xfId="0" applyBorder="1"/>
    <xf numFmtId="2" fontId="0" fillId="0" borderId="36" xfId="0" applyNumberFormat="1" applyBorder="1"/>
    <xf numFmtId="2" fontId="0" fillId="6" borderId="31" xfId="0" applyNumberFormat="1" applyFill="1" applyBorder="1" applyAlignment="1">
      <alignment horizontal="center" vertical="center" wrapText="1"/>
    </xf>
    <xf numFmtId="164" fontId="0" fillId="0" borderId="0" xfId="0" applyNumberFormat="1"/>
    <xf numFmtId="0" fontId="0" fillId="6" borderId="0" xfId="0" applyFill="1"/>
    <xf numFmtId="2" fontId="0" fillId="0" borderId="0" xfId="0" applyNumberFormat="1"/>
    <xf numFmtId="0" fontId="0" fillId="0" borderId="0" xfId="0" applyAlignment="1">
      <alignment horizontal="center"/>
    </xf>
    <xf numFmtId="0" fontId="0" fillId="0" borderId="13" xfId="0" applyBorder="1" applyAlignment="1">
      <alignment horizontal="left"/>
    </xf>
    <xf numFmtId="0" fontId="0" fillId="0" borderId="14" xfId="0" applyBorder="1"/>
    <xf numFmtId="0" fontId="0" fillId="0" borderId="15" xfId="0" applyBorder="1"/>
    <xf numFmtId="0" fontId="0" fillId="0" borderId="13" xfId="0" applyBorder="1"/>
    <xf numFmtId="0" fontId="0" fillId="0" borderId="15" xfId="0" applyBorder="1" applyAlignment="1">
      <alignment horizontal="center"/>
    </xf>
    <xf numFmtId="0" fontId="0" fillId="0" borderId="0" xfId="0" applyAlignment="1">
      <alignment horizontal="right"/>
    </xf>
    <xf numFmtId="0" fontId="0" fillId="0" borderId="0" xfId="0" applyAlignment="1">
      <alignment vertical="center"/>
    </xf>
    <xf numFmtId="0" fontId="0" fillId="0" borderId="9" xfId="0" applyBorder="1" applyAlignment="1">
      <alignment horizontal="left"/>
    </xf>
    <xf numFmtId="0" fontId="0" fillId="0" borderId="10" xfId="0" applyBorder="1"/>
    <xf numFmtId="0" fontId="0" fillId="0" borderId="11" xfId="0" applyBorder="1"/>
    <xf numFmtId="0" fontId="0" fillId="0" borderId="9" xfId="0" applyBorder="1"/>
    <xf numFmtId="0" fontId="0" fillId="0" borderId="11" xfId="0" applyBorder="1" applyAlignment="1">
      <alignment horizontal="center"/>
    </xf>
    <xf numFmtId="164" fontId="16" fillId="0" borderId="0" xfId="0" applyNumberFormat="1"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center"/>
    </xf>
    <xf numFmtId="0" fontId="0" fillId="0" borderId="54" xfId="0" applyBorder="1"/>
    <xf numFmtId="0" fontId="0" fillId="0" borderId="3" xfId="0" applyBorder="1"/>
    <xf numFmtId="0" fontId="0" fillId="0" borderId="55" xfId="0" applyBorder="1"/>
    <xf numFmtId="0" fontId="4" fillId="0" borderId="55" xfId="0" applyFont="1" applyBorder="1" applyAlignment="1">
      <alignment horizontal="left" vertical="top" indent="2"/>
    </xf>
    <xf numFmtId="0" fontId="0" fillId="0" borderId="0" xfId="0" applyAlignment="1">
      <alignment vertical="top" wrapText="1"/>
    </xf>
    <xf numFmtId="0" fontId="2" fillId="0" borderId="0" xfId="2" applyFill="1"/>
    <xf numFmtId="0" fontId="0" fillId="0" borderId="56" xfId="0" applyBorder="1" applyAlignment="1">
      <alignment vertical="top" wrapText="1"/>
    </xf>
    <xf numFmtId="0" fontId="0" fillId="0" borderId="10" xfId="0" applyBorder="1" applyAlignment="1">
      <alignment vertical="top" wrapText="1"/>
    </xf>
    <xf numFmtId="0" fontId="19" fillId="0" borderId="55" xfId="0" applyFont="1" applyBorder="1" applyAlignment="1">
      <alignment horizontal="left" vertical="top" indent="2"/>
    </xf>
    <xf numFmtId="0" fontId="1" fillId="0" borderId="0" xfId="1" applyFill="1"/>
    <xf numFmtId="0" fontId="3" fillId="0" borderId="0" xfId="3" applyFill="1"/>
    <xf numFmtId="0" fontId="0" fillId="0" borderId="58" xfId="0" applyBorder="1"/>
    <xf numFmtId="0" fontId="0" fillId="0" borderId="48" xfId="0" applyBorder="1"/>
    <xf numFmtId="0" fontId="0" fillId="0" borderId="49" xfId="0" applyBorder="1"/>
    <xf numFmtId="0" fontId="0" fillId="0" borderId="0" xfId="0" applyAlignment="1">
      <alignment vertical="top"/>
    </xf>
    <xf numFmtId="0" fontId="0" fillId="0" borderId="0" xfId="0" applyAlignment="1">
      <alignment horizontal="right" vertical="top" wrapText="1"/>
    </xf>
    <xf numFmtId="0" fontId="0" fillId="0" borderId="0" xfId="0" applyAlignment="1">
      <alignment horizontal="right" vertical="center" wrapText="1"/>
    </xf>
    <xf numFmtId="0" fontId="0" fillId="0" borderId="55" xfId="0" applyBorder="1" applyAlignment="1">
      <alignment vertical="top" wrapText="1"/>
    </xf>
    <xf numFmtId="0" fontId="0" fillId="0" borderId="54" xfId="0" applyBorder="1" applyAlignment="1">
      <alignment vertical="top" wrapText="1"/>
    </xf>
    <xf numFmtId="0" fontId="0" fillId="0" borderId="47" xfId="0" applyBorder="1"/>
    <xf numFmtId="0" fontId="0" fillId="0" borderId="28" xfId="0" applyBorder="1"/>
    <xf numFmtId="0" fontId="0" fillId="0" borderId="4" xfId="0" applyBorder="1" applyAlignment="1">
      <alignment horizontal="center" vertical="center"/>
    </xf>
    <xf numFmtId="0" fontId="0" fillId="0" borderId="55" xfId="0" applyBorder="1" applyAlignment="1">
      <alignment horizontal="justify" vertical="top" wrapText="1"/>
    </xf>
    <xf numFmtId="0" fontId="0" fillId="0" borderId="54" xfId="0" applyBorder="1" applyAlignment="1">
      <alignment horizontal="justify" vertical="top" wrapText="1"/>
    </xf>
    <xf numFmtId="0" fontId="0" fillId="0" borderId="55" xfId="0" applyBorder="1" applyAlignment="1">
      <alignment horizontal="justify"/>
    </xf>
    <xf numFmtId="0" fontId="0" fillId="0" borderId="54" xfId="0" applyBorder="1" applyAlignment="1">
      <alignment horizontal="justify"/>
    </xf>
    <xf numFmtId="0" fontId="4" fillId="0" borderId="55" xfId="0" applyFont="1" applyBorder="1"/>
    <xf numFmtId="0" fontId="4" fillId="0" borderId="54" xfId="0" applyFont="1" applyBorder="1"/>
    <xf numFmtId="0" fontId="9" fillId="6" borderId="4"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9" fillId="7" borderId="7"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9" fillId="6" borderId="28" xfId="0" applyFont="1" applyFill="1" applyBorder="1" applyAlignment="1" applyProtection="1">
      <alignment horizontal="center" vertical="center" wrapText="1"/>
      <protection locked="0"/>
    </xf>
    <xf numFmtId="0" fontId="9" fillId="6" borderId="31" xfId="0" applyFont="1" applyFill="1" applyBorder="1" applyAlignment="1" applyProtection="1">
      <alignment horizontal="center" vertical="center"/>
      <protection locked="0"/>
    </xf>
    <xf numFmtId="0" fontId="9" fillId="6" borderId="38" xfId="0" applyFont="1" applyFill="1" applyBorder="1" applyAlignment="1" applyProtection="1">
      <alignment horizontal="center" vertical="center" wrapText="1"/>
      <protection locked="0"/>
    </xf>
    <xf numFmtId="0" fontId="9" fillId="6" borderId="4" xfId="0" applyFont="1" applyFill="1" applyBorder="1" applyAlignment="1" applyProtection="1">
      <alignment horizontal="center" vertical="center" wrapText="1"/>
      <protection locked="0"/>
    </xf>
    <xf numFmtId="0" fontId="9" fillId="7" borderId="38"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9" fillId="6" borderId="20" xfId="0" applyFont="1" applyFill="1" applyBorder="1" applyAlignment="1" applyProtection="1">
      <alignment horizontal="center" vertical="center" wrapText="1"/>
      <protection locked="0"/>
    </xf>
    <xf numFmtId="0" fontId="9" fillId="6" borderId="31" xfId="0" applyFont="1" applyFill="1" applyBorder="1" applyAlignment="1" applyProtection="1">
      <alignment horizontal="center" vertical="center" wrapText="1"/>
      <protection locked="0"/>
    </xf>
    <xf numFmtId="0" fontId="9" fillId="7" borderId="20"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horizontal="center" vertical="center"/>
    </xf>
    <xf numFmtId="0" fontId="9" fillId="7" borderId="59" xfId="0" applyFont="1" applyFill="1" applyBorder="1" applyAlignment="1" applyProtection="1">
      <alignment horizontal="center" vertical="center" wrapText="1"/>
      <protection locked="0"/>
    </xf>
    <xf numFmtId="2" fontId="0" fillId="6" borderId="59" xfId="0" applyNumberFormat="1" applyFill="1" applyBorder="1" applyAlignment="1">
      <alignment horizontal="center" vertical="center" wrapText="1"/>
    </xf>
    <xf numFmtId="2" fontId="0" fillId="7" borderId="59" xfId="0" applyNumberFormat="1" applyFill="1" applyBorder="1" applyAlignment="1">
      <alignment horizontal="center" vertical="center" wrapText="1"/>
    </xf>
    <xf numFmtId="0" fontId="20" fillId="0" borderId="0" xfId="0" applyFont="1" applyAlignment="1">
      <alignment horizontal="center" vertical="center"/>
    </xf>
    <xf numFmtId="0" fontId="4" fillId="0" borderId="0" xfId="0" applyFont="1"/>
    <xf numFmtId="0" fontId="0" fillId="0" borderId="11" xfId="0" applyBorder="1" applyAlignment="1">
      <alignment horizontal="center" vertical="center" wrapText="1"/>
    </xf>
    <xf numFmtId="0" fontId="9" fillId="6" borderId="59" xfId="0" applyFont="1" applyFill="1" applyBorder="1" applyAlignment="1" applyProtection="1">
      <alignment horizontal="center" vertical="center" wrapText="1"/>
      <protection locked="0"/>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36" xfId="0" applyBorder="1" applyAlignment="1">
      <alignment horizontal="center" vertical="center"/>
    </xf>
    <xf numFmtId="0" fontId="20" fillId="10" borderId="47" xfId="0" applyFont="1" applyFill="1" applyBorder="1" applyAlignment="1">
      <alignment horizontal="center" vertical="center"/>
    </xf>
    <xf numFmtId="0" fontId="20" fillId="10" borderId="48" xfId="0" applyFont="1" applyFill="1" applyBorder="1" applyAlignment="1">
      <alignment horizontal="center" vertical="center"/>
    </xf>
    <xf numFmtId="0" fontId="20" fillId="10" borderId="49" xfId="0" applyFont="1" applyFill="1" applyBorder="1" applyAlignment="1">
      <alignment horizontal="center" vertical="center"/>
    </xf>
    <xf numFmtId="0" fontId="21" fillId="10" borderId="44" xfId="0" applyFont="1" applyFill="1" applyBorder="1" applyAlignment="1">
      <alignment horizontal="center" vertical="center"/>
    </xf>
    <xf numFmtId="0" fontId="21" fillId="10" borderId="45" xfId="0" applyFont="1" applyFill="1" applyBorder="1" applyAlignment="1">
      <alignment horizontal="center" vertical="center"/>
    </xf>
    <xf numFmtId="0" fontId="21" fillId="10" borderId="46" xfId="0" applyFont="1" applyFill="1" applyBorder="1" applyAlignment="1">
      <alignment horizontal="center" vertical="center"/>
    </xf>
    <xf numFmtId="0" fontId="21" fillId="10" borderId="55" xfId="0" applyFont="1" applyFill="1" applyBorder="1" applyAlignment="1">
      <alignment horizontal="center" vertical="center"/>
    </xf>
    <xf numFmtId="0" fontId="21" fillId="10" borderId="0" xfId="0" applyFont="1" applyFill="1" applyAlignment="1">
      <alignment horizontal="center" vertical="center"/>
    </xf>
    <xf numFmtId="0" fontId="21" fillId="10" borderId="54" xfId="0" applyFont="1" applyFill="1" applyBorder="1" applyAlignment="1">
      <alignment horizontal="center" vertical="center"/>
    </xf>
    <xf numFmtId="0" fontId="4" fillId="0" borderId="0" xfId="0" applyFont="1" applyAlignment="1">
      <alignment horizontal="left"/>
    </xf>
    <xf numFmtId="0" fontId="0" fillId="0" borderId="0" xfId="0" applyAlignment="1">
      <alignment horizontal="justify" vertical="top" wrapText="1"/>
    </xf>
    <xf numFmtId="0" fontId="0" fillId="0" borderId="0" xfId="0" applyAlignment="1">
      <alignment horizontal="center" vertical="center" wrapText="1"/>
    </xf>
    <xf numFmtId="0" fontId="8" fillId="0" borderId="2" xfId="0" applyFont="1" applyBorder="1" applyAlignment="1">
      <alignment horizontal="center" vertical="center" textRotation="90"/>
    </xf>
    <xf numFmtId="0" fontId="8" fillId="0" borderId="6" xfId="0" applyFont="1" applyBorder="1" applyAlignment="1">
      <alignment horizontal="center" vertical="center" textRotation="90"/>
    </xf>
    <xf numFmtId="0" fontId="8" fillId="0" borderId="18" xfId="0" applyFont="1" applyBorder="1" applyAlignment="1">
      <alignment horizontal="center" vertical="center" textRotation="90"/>
    </xf>
    <xf numFmtId="2" fontId="0" fillId="6" borderId="3" xfId="0" applyNumberFormat="1" applyFill="1" applyBorder="1" applyAlignment="1">
      <alignment horizontal="center" vertical="center" wrapText="1"/>
    </xf>
    <xf numFmtId="2" fontId="0" fillId="6" borderId="9" xfId="0" applyNumberFormat="1" applyFill="1" applyBorder="1" applyAlignment="1">
      <alignment horizontal="center" vertical="center" wrapText="1"/>
    </xf>
    <xf numFmtId="0" fontId="9" fillId="6" borderId="0" xfId="0" applyFont="1" applyFill="1" applyAlignment="1">
      <alignment horizontal="center" vertical="center" wrapText="1"/>
    </xf>
    <xf numFmtId="0" fontId="9" fillId="6" borderId="10" xfId="0" applyFont="1" applyFill="1" applyBorder="1" applyAlignment="1">
      <alignment horizontal="center" vertical="center" wrapText="1"/>
    </xf>
    <xf numFmtId="2" fontId="0" fillId="0" borderId="3" xfId="0" applyNumberFormat="1" applyBorder="1" applyAlignment="1">
      <alignment horizontal="center" vertical="center" wrapText="1"/>
    </xf>
    <xf numFmtId="2" fontId="0" fillId="0" borderId="9" xfId="0" applyNumberFormat="1" applyBorder="1" applyAlignment="1">
      <alignment horizontal="center" vertical="center" wrapText="1"/>
    </xf>
    <xf numFmtId="2" fontId="0" fillId="0" borderId="0" xfId="0" applyNumberFormat="1" applyAlignment="1">
      <alignment horizontal="center" vertical="center" wrapText="1"/>
    </xf>
    <xf numFmtId="0" fontId="9" fillId="6" borderId="11" xfId="0" applyFont="1" applyFill="1" applyBorder="1" applyAlignment="1">
      <alignment horizontal="center" vertical="center" wrapText="1"/>
    </xf>
    <xf numFmtId="0" fontId="6" fillId="5" borderId="0" xfId="0" applyFont="1" applyFill="1" applyAlignment="1">
      <alignment horizontal="center" vertical="center"/>
    </xf>
    <xf numFmtId="0" fontId="6" fillId="5" borderId="1" xfId="0" applyFont="1" applyFill="1" applyBorder="1" applyAlignment="1">
      <alignment horizontal="center" vertical="center"/>
    </xf>
    <xf numFmtId="0" fontId="7" fillId="5" borderId="0" xfId="0" applyFont="1" applyFill="1" applyAlignment="1">
      <alignment horizontal="center" vertical="center"/>
    </xf>
    <xf numFmtId="0" fontId="7" fillId="5" borderId="1" xfId="0" applyFont="1" applyFill="1" applyBorder="1" applyAlignment="1">
      <alignment horizontal="center" vertical="center"/>
    </xf>
    <xf numFmtId="0" fontId="9" fillId="7" borderId="0" xfId="0" applyFont="1" applyFill="1" applyAlignment="1">
      <alignment horizontal="center" vertical="center" wrapText="1"/>
    </xf>
    <xf numFmtId="0" fontId="9" fillId="7" borderId="17"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2" fontId="0" fillId="7" borderId="13" xfId="0" applyNumberFormat="1" applyFill="1" applyBorder="1" applyAlignment="1">
      <alignment horizontal="center" vertical="center" wrapText="1"/>
    </xf>
    <xf numFmtId="2" fontId="0" fillId="7" borderId="3" xfId="0" applyNumberFormat="1" applyFill="1" applyBorder="1" applyAlignment="1">
      <alignment horizontal="center" vertical="center" wrapText="1"/>
    </xf>
    <xf numFmtId="2" fontId="0" fillId="7" borderId="9" xfId="0" applyNumberForma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15" xfId="0" applyFont="1" applyFill="1" applyBorder="1" applyAlignment="1">
      <alignment horizontal="center" vertical="center" wrapText="1"/>
    </xf>
    <xf numFmtId="2" fontId="0" fillId="0" borderId="13" xfId="0" applyNumberFormat="1" applyBorder="1" applyAlignment="1">
      <alignment horizontal="center" vertical="center" wrapText="1"/>
    </xf>
    <xf numFmtId="0" fontId="9" fillId="6" borderId="17" xfId="0" applyFont="1" applyFill="1" applyBorder="1" applyAlignment="1">
      <alignment horizontal="center" vertical="center" wrapText="1"/>
    </xf>
    <xf numFmtId="2" fontId="0" fillId="6" borderId="13" xfId="0" applyNumberForma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2" fontId="0" fillId="7" borderId="19" xfId="0" applyNumberFormat="1" applyFill="1" applyBorder="1" applyAlignment="1">
      <alignment horizontal="center" vertical="center" wrapText="1"/>
    </xf>
    <xf numFmtId="0" fontId="9" fillId="7" borderId="1" xfId="0" applyFont="1" applyFill="1" applyBorder="1" applyAlignment="1">
      <alignment horizontal="center" vertical="center" wrapText="1"/>
    </xf>
    <xf numFmtId="2" fontId="0" fillId="0" borderId="19" xfId="0" applyNumberFormat="1" applyBorder="1" applyAlignment="1">
      <alignment horizontal="center" vertical="center" wrapText="1"/>
    </xf>
    <xf numFmtId="0" fontId="9" fillId="7" borderId="21" xfId="0" applyFont="1" applyFill="1" applyBorder="1" applyAlignment="1">
      <alignment horizontal="center" vertical="center" wrapText="1"/>
    </xf>
    <xf numFmtId="0" fontId="8" fillId="0" borderId="24" xfId="0" applyFont="1" applyBorder="1" applyAlignment="1">
      <alignment horizontal="center" vertical="center" textRotation="90"/>
    </xf>
    <xf numFmtId="0" fontId="8" fillId="0" borderId="26" xfId="0" applyFont="1" applyBorder="1" applyAlignment="1">
      <alignment horizontal="center" vertical="center" textRotation="90"/>
    </xf>
    <xf numFmtId="0" fontId="8" fillId="0" borderId="27" xfId="0" applyFont="1" applyBorder="1" applyAlignment="1">
      <alignment horizontal="center" vertical="center" textRotation="90"/>
    </xf>
    <xf numFmtId="0" fontId="9" fillId="6" borderId="25" xfId="0" applyFont="1" applyFill="1" applyBorder="1" applyAlignment="1">
      <alignment horizontal="center" vertical="center"/>
    </xf>
    <xf numFmtId="0" fontId="9" fillId="6" borderId="0" xfId="0" applyFont="1" applyFill="1" applyAlignment="1">
      <alignment horizontal="center" vertical="center"/>
    </xf>
    <xf numFmtId="0" fontId="9" fillId="6" borderId="10" xfId="0" applyFont="1" applyFill="1" applyBorder="1" applyAlignment="1">
      <alignment horizontal="center" vertical="center"/>
    </xf>
    <xf numFmtId="0" fontId="9" fillId="6" borderId="0" xfId="0" applyFont="1" applyFill="1" applyAlignment="1">
      <alignment horizontal="left" vertical="center" wrapText="1"/>
    </xf>
    <xf numFmtId="0" fontId="9" fillId="6" borderId="17" xfId="0" applyFont="1" applyFill="1" applyBorder="1" applyAlignment="1">
      <alignment horizontal="left" vertical="center" wrapText="1"/>
    </xf>
    <xf numFmtId="0" fontId="9" fillId="6" borderId="14" xfId="0" applyFont="1" applyFill="1" applyBorder="1" applyAlignment="1">
      <alignment horizontal="left" vertical="center" wrapText="1"/>
    </xf>
    <xf numFmtId="0" fontId="9" fillId="6" borderId="15" xfId="0" applyFont="1" applyFill="1" applyBorder="1" applyAlignment="1">
      <alignment horizontal="left" vertical="center" wrapText="1"/>
    </xf>
    <xf numFmtId="2" fontId="0" fillId="0" borderId="16" xfId="0" applyNumberFormat="1" applyBorder="1" applyAlignment="1">
      <alignment horizontal="center" vertical="center" wrapText="1"/>
    </xf>
    <xf numFmtId="2" fontId="0" fillId="0" borderId="8" xfId="0" applyNumberFormat="1" applyBorder="1" applyAlignment="1">
      <alignment horizontal="center" vertical="center" wrapText="1"/>
    </xf>
    <xf numFmtId="2" fontId="0" fillId="0" borderId="12" xfId="0" applyNumberFormat="1" applyBorder="1" applyAlignment="1">
      <alignment horizontal="center" vertical="center" wrapText="1"/>
    </xf>
    <xf numFmtId="2" fontId="13" fillId="0" borderId="5" xfId="0" applyNumberFormat="1" applyFont="1" applyBorder="1" applyAlignment="1">
      <alignment horizontal="left" vertical="top" wrapText="1"/>
    </xf>
    <xf numFmtId="2" fontId="13" fillId="0" borderId="8" xfId="0" applyNumberFormat="1" applyFont="1" applyBorder="1" applyAlignment="1">
      <alignment horizontal="left" vertical="top" wrapText="1"/>
    </xf>
    <xf numFmtId="2" fontId="13" fillId="0" borderId="12" xfId="0" applyNumberFormat="1" applyFont="1" applyBorder="1" applyAlignment="1">
      <alignment horizontal="left" vertical="top" wrapText="1"/>
    </xf>
    <xf numFmtId="0" fontId="9" fillId="6" borderId="10"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7" borderId="14"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17"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11" xfId="0" applyFont="1" applyFill="1" applyBorder="1" applyAlignment="1">
      <alignment horizontal="left" vertical="center" wrapText="1"/>
    </xf>
    <xf numFmtId="2" fontId="13" fillId="0" borderId="16" xfId="0" applyNumberFormat="1" applyFont="1" applyBorder="1" applyAlignment="1">
      <alignment horizontal="left" vertical="center" wrapText="1"/>
    </xf>
    <xf numFmtId="2" fontId="13" fillId="0" borderId="12" xfId="0" applyNumberFormat="1" applyFont="1" applyBorder="1" applyAlignment="1">
      <alignment horizontal="left" vertical="center" wrapText="1"/>
    </xf>
    <xf numFmtId="2" fontId="0" fillId="6" borderId="19" xfId="0" applyNumberFormat="1" applyFill="1" applyBorder="1" applyAlignment="1">
      <alignment horizontal="center" vertical="center" wrapText="1"/>
    </xf>
    <xf numFmtId="0" fontId="9" fillId="6" borderId="1" xfId="0" applyFont="1" applyFill="1" applyBorder="1" applyAlignment="1">
      <alignment horizontal="center" vertical="center" wrapText="1"/>
    </xf>
    <xf numFmtId="2" fontId="13" fillId="0" borderId="22" xfId="0" applyNumberFormat="1" applyFont="1" applyBorder="1" applyAlignment="1">
      <alignment horizontal="left" vertical="top" wrapText="1"/>
    </xf>
    <xf numFmtId="2" fontId="0" fillId="6" borderId="30" xfId="0" applyNumberFormat="1" applyFill="1" applyBorder="1" applyAlignment="1">
      <alignment horizontal="center" vertical="center" wrapText="1"/>
    </xf>
    <xf numFmtId="0" fontId="9" fillId="6" borderId="25" xfId="0" applyFont="1" applyFill="1" applyBorder="1" applyAlignment="1">
      <alignment horizontal="left" vertical="center" wrapText="1"/>
    </xf>
    <xf numFmtId="2" fontId="0" fillId="6" borderId="32" xfId="0" applyNumberFormat="1" applyFill="1" applyBorder="1" applyAlignment="1">
      <alignment horizontal="center" vertical="center" wrapText="1"/>
    </xf>
    <xf numFmtId="2" fontId="0" fillId="6" borderId="4" xfId="0" applyNumberFormat="1" applyFill="1" applyBorder="1" applyAlignment="1">
      <alignment horizontal="center" vertical="center" wrapText="1"/>
    </xf>
    <xf numFmtId="2" fontId="0" fillId="0" borderId="32" xfId="0" applyNumberFormat="1" applyBorder="1" applyAlignment="1">
      <alignment horizontal="center" vertical="center" wrapText="1"/>
    </xf>
    <xf numFmtId="2" fontId="0" fillId="0" borderId="4" xfId="0" applyNumberFormat="1" applyBorder="1" applyAlignment="1">
      <alignment horizontal="center" vertical="center" wrapText="1"/>
    </xf>
    <xf numFmtId="2" fontId="13" fillId="0" borderId="33" xfId="0" applyNumberFormat="1" applyFont="1" applyBorder="1" applyAlignment="1">
      <alignment horizontal="left" vertical="top" wrapText="1"/>
    </xf>
    <xf numFmtId="2" fontId="13" fillId="0" borderId="34" xfId="0" applyNumberFormat="1" applyFont="1" applyBorder="1" applyAlignment="1">
      <alignment horizontal="left" vertical="top" wrapText="1"/>
    </xf>
    <xf numFmtId="2" fontId="0" fillId="7" borderId="28" xfId="0" applyNumberFormat="1" applyFill="1" applyBorder="1" applyAlignment="1">
      <alignment horizontal="center" vertical="center" wrapText="1"/>
    </xf>
    <xf numFmtId="2" fontId="0" fillId="7" borderId="36" xfId="0" applyNumberFormat="1" applyFill="1" applyBorder="1" applyAlignment="1">
      <alignment horizontal="center" vertical="center" wrapText="1"/>
    </xf>
    <xf numFmtId="2" fontId="0" fillId="7" borderId="4" xfId="0" applyNumberFormat="1" applyFill="1" applyBorder="1" applyAlignment="1">
      <alignment horizontal="center" vertical="center" wrapText="1"/>
    </xf>
    <xf numFmtId="2" fontId="0" fillId="0" borderId="28" xfId="0" applyNumberFormat="1" applyBorder="1" applyAlignment="1">
      <alignment horizontal="center" vertical="center" wrapText="1"/>
    </xf>
    <xf numFmtId="2" fontId="0" fillId="0" borderId="36" xfId="0" applyNumberFormat="1" applyBorder="1" applyAlignment="1">
      <alignment horizontal="center" vertical="center" wrapText="1"/>
    </xf>
    <xf numFmtId="2" fontId="13" fillId="0" borderId="35" xfId="0" applyNumberFormat="1" applyFont="1" applyBorder="1" applyAlignment="1">
      <alignment horizontal="left" vertical="top" wrapText="1"/>
    </xf>
    <xf numFmtId="2" fontId="13" fillId="0" borderId="37" xfId="0" applyNumberFormat="1" applyFont="1" applyBorder="1" applyAlignment="1">
      <alignment horizontal="left" vertical="top" wrapText="1"/>
    </xf>
    <xf numFmtId="2" fontId="0" fillId="0" borderId="35" xfId="0" applyNumberFormat="1" applyBorder="1" applyAlignment="1">
      <alignment horizontal="center" vertical="center" wrapText="1"/>
    </xf>
    <xf numFmtId="2" fontId="0" fillId="0" borderId="34" xfId="0" applyNumberFormat="1" applyBorder="1" applyAlignment="1">
      <alignment horizontal="center" vertical="center" wrapText="1"/>
    </xf>
    <xf numFmtId="2" fontId="0" fillId="6" borderId="28" xfId="0" applyNumberFormat="1" applyFill="1" applyBorder="1" applyAlignment="1">
      <alignment horizontal="center" vertical="center" wrapText="1"/>
    </xf>
    <xf numFmtId="2" fontId="0" fillId="6" borderId="36" xfId="0" applyNumberFormat="1" applyFill="1" applyBorder="1" applyAlignment="1">
      <alignment horizontal="center" vertical="center" wrapText="1"/>
    </xf>
    <xf numFmtId="2" fontId="0" fillId="0" borderId="37" xfId="0" applyNumberFormat="1" applyBorder="1" applyAlignment="1">
      <alignment horizontal="center" vertical="center" wrapText="1"/>
    </xf>
    <xf numFmtId="2" fontId="22" fillId="0" borderId="37" xfId="0" applyNumberFormat="1" applyFont="1" applyBorder="1" applyAlignment="1">
      <alignment horizontal="left" vertical="top" wrapText="1"/>
    </xf>
    <xf numFmtId="2" fontId="22" fillId="0" borderId="34" xfId="0" applyNumberFormat="1" applyFont="1" applyBorder="1" applyAlignment="1">
      <alignment horizontal="left" vertical="top" wrapText="1"/>
    </xf>
    <xf numFmtId="0" fontId="9" fillId="7" borderId="39" xfId="0" applyFont="1" applyFill="1" applyBorder="1" applyAlignment="1">
      <alignment horizontal="left" vertical="center" wrapText="1"/>
    </xf>
    <xf numFmtId="0" fontId="9" fillId="7" borderId="40" xfId="0" applyFont="1" applyFill="1" applyBorder="1" applyAlignment="1">
      <alignment horizontal="left" vertical="center" wrapText="1"/>
    </xf>
    <xf numFmtId="0" fontId="9" fillId="7" borderId="41" xfId="0" applyFont="1" applyFill="1" applyBorder="1" applyAlignment="1">
      <alignment horizontal="left" vertical="center" wrapText="1"/>
    </xf>
    <xf numFmtId="0" fontId="9" fillId="6" borderId="39" xfId="0" applyFont="1" applyFill="1" applyBorder="1" applyAlignment="1">
      <alignment horizontal="left" vertical="center" wrapText="1"/>
    </xf>
    <xf numFmtId="0" fontId="9" fillId="6" borderId="40"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7" borderId="9" xfId="0" applyFont="1" applyFill="1" applyBorder="1" applyAlignment="1">
      <alignment horizontal="left" vertical="center" wrapText="1"/>
    </xf>
    <xf numFmtId="2" fontId="13" fillId="0" borderId="16" xfId="0" applyNumberFormat="1" applyFont="1" applyBorder="1" applyAlignment="1">
      <alignment horizontal="left" vertical="top" wrapText="1"/>
    </xf>
    <xf numFmtId="2" fontId="0" fillId="0" borderId="16" xfId="0" applyNumberFormat="1" applyBorder="1" applyAlignment="1">
      <alignment horizontal="left" vertical="top" wrapText="1"/>
    </xf>
    <xf numFmtId="2" fontId="0" fillId="0" borderId="8" xfId="0" applyNumberFormat="1" applyBorder="1" applyAlignment="1">
      <alignment horizontal="left" vertical="top" wrapText="1"/>
    </xf>
    <xf numFmtId="2" fontId="0" fillId="0" borderId="12" xfId="0" applyNumberFormat="1" applyBorder="1" applyAlignment="1">
      <alignment horizontal="left" vertical="top" wrapText="1"/>
    </xf>
    <xf numFmtId="0" fontId="9" fillId="6" borderId="21"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25" xfId="0" applyFont="1" applyFill="1" applyBorder="1" applyAlignment="1">
      <alignment horizontal="center" vertical="center" wrapText="1"/>
    </xf>
    <xf numFmtId="2" fontId="0" fillId="7" borderId="42" xfId="0" applyNumberFormat="1" applyFill="1" applyBorder="1" applyAlignment="1">
      <alignment horizontal="center" vertical="center" wrapText="1"/>
    </xf>
    <xf numFmtId="2" fontId="0" fillId="0" borderId="42" xfId="0" applyNumberFormat="1" applyBorder="1" applyAlignment="1">
      <alignment horizontal="center" vertical="center" wrapText="1"/>
    </xf>
    <xf numFmtId="2" fontId="13" fillId="0" borderId="43" xfId="0" applyNumberFormat="1" applyFont="1" applyBorder="1" applyAlignment="1">
      <alignment horizontal="left" vertical="top" wrapText="1"/>
    </xf>
    <xf numFmtId="0" fontId="9" fillId="7" borderId="1" xfId="0" applyFont="1" applyFill="1" applyBorder="1" applyAlignment="1">
      <alignment horizontal="left" vertical="center" wrapText="1"/>
    </xf>
    <xf numFmtId="0" fontId="7" fillId="0" borderId="24" xfId="0" applyFont="1" applyBorder="1" applyAlignment="1">
      <alignment horizontal="center" vertical="center" textRotation="90" wrapText="1"/>
    </xf>
    <xf numFmtId="0" fontId="7" fillId="0" borderId="26" xfId="0" applyFont="1" applyBorder="1" applyAlignment="1">
      <alignment horizontal="center" vertical="center" textRotation="90" wrapText="1"/>
    </xf>
    <xf numFmtId="0" fontId="7" fillId="0" borderId="27" xfId="0" applyFont="1" applyBorder="1" applyAlignment="1">
      <alignment horizontal="center" vertical="center" textRotation="90"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2" fontId="0" fillId="6" borderId="42" xfId="0" applyNumberFormat="1" applyFill="1" applyBorder="1" applyAlignment="1">
      <alignment horizontal="center" vertical="center" wrapText="1"/>
    </xf>
    <xf numFmtId="0" fontId="16" fillId="9" borderId="50" xfId="0" applyFont="1" applyFill="1" applyBorder="1" applyAlignment="1">
      <alignment horizontal="center"/>
    </xf>
    <xf numFmtId="0" fontId="16" fillId="9" borderId="51" xfId="0" applyFont="1" applyFill="1" applyBorder="1" applyAlignment="1">
      <alignment horizontal="center"/>
    </xf>
    <xf numFmtId="0" fontId="16" fillId="9" borderId="52" xfId="0" applyFont="1" applyFill="1" applyBorder="1" applyAlignment="1">
      <alignment horizontal="center"/>
    </xf>
    <xf numFmtId="0" fontId="17" fillId="0" borderId="53"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164" fontId="8" fillId="0" borderId="14" xfId="0" applyNumberFormat="1" applyFont="1" applyBorder="1" applyAlignment="1">
      <alignment horizontal="center" vertical="center"/>
    </xf>
    <xf numFmtId="164" fontId="8" fillId="0" borderId="15" xfId="0" applyNumberFormat="1" applyFont="1" applyBorder="1" applyAlignment="1">
      <alignment horizontal="center" vertical="center"/>
    </xf>
    <xf numFmtId="164" fontId="8" fillId="0" borderId="0" xfId="0" applyNumberFormat="1" applyFont="1" applyAlignment="1">
      <alignment horizontal="center" vertical="center"/>
    </xf>
    <xf numFmtId="164" fontId="8" fillId="0" borderId="1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1" xfId="0" applyNumberFormat="1" applyFont="1" applyBorder="1" applyAlignment="1">
      <alignment horizontal="center" vertical="center"/>
    </xf>
    <xf numFmtId="0" fontId="13" fillId="0" borderId="55" xfId="0" applyFont="1" applyBorder="1" applyAlignment="1">
      <alignment horizontal="left" vertical="top" wrapText="1" indent="2"/>
    </xf>
    <xf numFmtId="0" fontId="13" fillId="0" borderId="0" xfId="0" applyFont="1" applyAlignment="1">
      <alignment horizontal="left" vertical="top" wrapText="1" indent="2"/>
    </xf>
    <xf numFmtId="0" fontId="13" fillId="0" borderId="17" xfId="0" applyFont="1" applyBorder="1" applyAlignment="1">
      <alignment horizontal="left" vertical="top" wrapText="1" indent="2"/>
    </xf>
    <xf numFmtId="0" fontId="13" fillId="0" borderId="47" xfId="0" applyFont="1" applyBorder="1" applyAlignment="1">
      <alignment horizontal="left" vertical="top" wrapText="1" indent="2"/>
    </xf>
    <xf numFmtId="0" fontId="13" fillId="0" borderId="48" xfId="0" applyFont="1" applyBorder="1" applyAlignment="1">
      <alignment horizontal="left" vertical="top" wrapText="1" indent="2"/>
    </xf>
    <xf numFmtId="0" fontId="13" fillId="0" borderId="57" xfId="0" applyFont="1" applyBorder="1" applyAlignment="1">
      <alignment horizontal="left" vertical="top" wrapText="1" indent="2"/>
    </xf>
    <xf numFmtId="0" fontId="0" fillId="8" borderId="44" xfId="0" applyFill="1" applyBorder="1" applyAlignment="1">
      <alignment horizontal="center"/>
    </xf>
    <xf numFmtId="0" fontId="0" fillId="8" borderId="45" xfId="0" applyFill="1" applyBorder="1" applyAlignment="1">
      <alignment horizontal="center"/>
    </xf>
    <xf numFmtId="0" fontId="0" fillId="8" borderId="47" xfId="0" applyFill="1" applyBorder="1" applyAlignment="1">
      <alignment horizontal="center"/>
    </xf>
    <xf numFmtId="0" fontId="0" fillId="8" borderId="48" xfId="0" applyFill="1" applyBorder="1" applyAlignment="1">
      <alignment horizontal="center"/>
    </xf>
    <xf numFmtId="0" fontId="16" fillId="8" borderId="45" xfId="0" applyFont="1" applyFill="1" applyBorder="1" applyAlignment="1">
      <alignment horizontal="right" vertical="center"/>
    </xf>
    <xf numFmtId="0" fontId="16" fillId="8" borderId="48" xfId="0" applyFont="1" applyFill="1" applyBorder="1" applyAlignment="1">
      <alignment horizontal="right" vertical="center"/>
    </xf>
    <xf numFmtId="164" fontId="16" fillId="8" borderId="46" xfId="0" applyNumberFormat="1" applyFont="1" applyFill="1" applyBorder="1" applyAlignment="1">
      <alignment horizontal="right" vertical="center"/>
    </xf>
    <xf numFmtId="164" fontId="16" fillId="8" borderId="49" xfId="0" applyNumberFormat="1" applyFont="1" applyFill="1" applyBorder="1" applyAlignment="1">
      <alignment horizontal="right" vertical="center"/>
    </xf>
    <xf numFmtId="0" fontId="16" fillId="0" borderId="0" xfId="0" applyFont="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cellXfs>
  <cellStyles count="5">
    <cellStyle name="Gut" xfId="1" builtinId="26"/>
    <cellStyle name="Link" xfId="4" builtinId="8"/>
    <cellStyle name="Neutral" xfId="3" builtinId="28"/>
    <cellStyle name="Schlecht" xfId="2" builtinId="27"/>
    <cellStyle name="Standard" xfId="0" builtinId="0"/>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755905511811"/>
          <c:y val="5.5555555555555552E-2"/>
          <c:w val="0.83905774278215228"/>
          <c:h val="0.73577136191309422"/>
        </c:manualLayout>
      </c:layout>
      <c:areaChart>
        <c:grouping val="stacked"/>
        <c:varyColors val="0"/>
        <c:ser>
          <c:idx val="1"/>
          <c:order val="1"/>
          <c:tx>
            <c:strRef>
              <c:f>Risikobewertung_00!$AW$117</c:f>
              <c:strCache>
                <c:ptCount val="1"/>
                <c:pt idx="0">
                  <c:v>RK I</c:v>
                </c:pt>
              </c:strCache>
            </c:strRef>
          </c:tx>
          <c:spPr>
            <a:solidFill>
              <a:srgbClr val="006100">
                <a:alpha val="50000"/>
              </a:srgbClr>
            </a:solidFill>
            <a:ln>
              <a:noFill/>
            </a:ln>
            <a:effectLst/>
          </c:spPr>
          <c:val>
            <c:numRef>
              <c:f>Risikobewertung_00!$AX$117:$AZ$117</c:f>
              <c:numCache>
                <c:formatCode>General</c:formatCode>
                <c:ptCount val="3"/>
                <c:pt idx="0">
                  <c:v>400</c:v>
                </c:pt>
                <c:pt idx="1">
                  <c:v>400</c:v>
                </c:pt>
                <c:pt idx="2">
                  <c:v>400</c:v>
                </c:pt>
              </c:numCache>
            </c:numRef>
          </c:val>
          <c:extLst>
            <c:ext xmlns:c16="http://schemas.microsoft.com/office/drawing/2014/chart" uri="{C3380CC4-5D6E-409C-BE32-E72D297353CC}">
              <c16:uniqueId val="{00000000-D72E-43C5-92A3-9E5480AF1902}"/>
            </c:ext>
          </c:extLst>
        </c:ser>
        <c:ser>
          <c:idx val="2"/>
          <c:order val="2"/>
          <c:tx>
            <c:strRef>
              <c:f>Risikobewertung_00!$AW$118</c:f>
              <c:strCache>
                <c:ptCount val="1"/>
                <c:pt idx="0">
                  <c:v>RK II</c:v>
                </c:pt>
              </c:strCache>
            </c:strRef>
          </c:tx>
          <c:spPr>
            <a:solidFill>
              <a:srgbClr val="FFFF00">
                <a:alpha val="50000"/>
              </a:srgbClr>
            </a:solidFill>
            <a:ln>
              <a:noFill/>
            </a:ln>
            <a:effectLst/>
          </c:spPr>
          <c:val>
            <c:numRef>
              <c:f>Risikobewertung_00!$AX$118:$AZ$118</c:f>
              <c:numCache>
                <c:formatCode>General</c:formatCode>
                <c:ptCount val="3"/>
                <c:pt idx="0">
                  <c:v>200</c:v>
                </c:pt>
                <c:pt idx="1">
                  <c:v>200</c:v>
                </c:pt>
                <c:pt idx="2">
                  <c:v>200</c:v>
                </c:pt>
              </c:numCache>
            </c:numRef>
          </c:val>
          <c:extLst>
            <c:ext xmlns:c16="http://schemas.microsoft.com/office/drawing/2014/chart" uri="{C3380CC4-5D6E-409C-BE32-E72D297353CC}">
              <c16:uniqueId val="{00000001-D72E-43C5-92A3-9E5480AF1902}"/>
            </c:ext>
          </c:extLst>
        </c:ser>
        <c:ser>
          <c:idx val="3"/>
          <c:order val="3"/>
          <c:tx>
            <c:strRef>
              <c:f>Risikobewertung_00!$AW$119</c:f>
              <c:strCache>
                <c:ptCount val="1"/>
                <c:pt idx="0">
                  <c:v>RK III</c:v>
                </c:pt>
              </c:strCache>
            </c:strRef>
          </c:tx>
          <c:spPr>
            <a:solidFill>
              <a:srgbClr val="C00000">
                <a:alpha val="50000"/>
              </a:srgbClr>
            </a:solidFill>
            <a:ln>
              <a:noFill/>
            </a:ln>
            <a:effectLst/>
          </c:spPr>
          <c:val>
            <c:numRef>
              <c:f>Risikobewertung_00!$AX$119:$AZ$119</c:f>
              <c:numCache>
                <c:formatCode>General</c:formatCode>
                <c:ptCount val="3"/>
                <c:pt idx="0">
                  <c:v>400</c:v>
                </c:pt>
                <c:pt idx="1">
                  <c:v>400</c:v>
                </c:pt>
                <c:pt idx="2">
                  <c:v>400</c:v>
                </c:pt>
              </c:numCache>
            </c:numRef>
          </c:val>
          <c:extLst>
            <c:ext xmlns:c16="http://schemas.microsoft.com/office/drawing/2014/chart" uri="{C3380CC4-5D6E-409C-BE32-E72D297353CC}">
              <c16:uniqueId val="{00000002-D72E-43C5-92A3-9E5480AF1902}"/>
            </c:ext>
          </c:extLst>
        </c:ser>
        <c:dLbls>
          <c:showLegendKey val="0"/>
          <c:showVal val="0"/>
          <c:showCatName val="0"/>
          <c:showSerName val="0"/>
          <c:showPercent val="0"/>
          <c:showBubbleSize val="0"/>
        </c:dLbls>
        <c:axId val="774699328"/>
        <c:axId val="774702936"/>
      </c:areaChart>
      <c:barChart>
        <c:barDir val="col"/>
        <c:grouping val="clustered"/>
        <c:varyColors val="0"/>
        <c:ser>
          <c:idx val="0"/>
          <c:order val="0"/>
          <c:tx>
            <c:v>RZ</c:v>
          </c:tx>
          <c:spPr>
            <a:solidFill>
              <a:srgbClr val="808080">
                <a:alpha val="60000"/>
              </a:srgbClr>
            </a:solidFill>
            <a:ln w="25400">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D72E-43C5-92A3-9E5480AF1902}"/>
                </c:ext>
              </c:extLst>
            </c:dLbl>
            <c:dLbl>
              <c:idx val="2"/>
              <c:delete val="1"/>
              <c:extLst>
                <c:ext xmlns:c15="http://schemas.microsoft.com/office/drawing/2012/chart" uri="{CE6537A1-D6FC-4f65-9D91-7224C49458BB}"/>
                <c:ext xmlns:c16="http://schemas.microsoft.com/office/drawing/2014/chart" uri="{C3380CC4-5D6E-409C-BE32-E72D297353CC}">
                  <c16:uniqueId val="{00000004-D72E-43C5-92A3-9E5480AF19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Risikobewertung_00!$AX$116:$AZ$116</c:f>
              <c:numCache>
                <c:formatCode>0" RP"</c:formatCode>
                <c:ptCount val="3"/>
                <c:pt idx="0">
                  <c:v>0</c:v>
                </c:pt>
                <c:pt idx="1">
                  <c:v>1000</c:v>
                </c:pt>
                <c:pt idx="2">
                  <c:v>0</c:v>
                </c:pt>
              </c:numCache>
            </c:numRef>
          </c:val>
          <c:extLst>
            <c:ext xmlns:c16="http://schemas.microsoft.com/office/drawing/2014/chart" uri="{C3380CC4-5D6E-409C-BE32-E72D297353CC}">
              <c16:uniqueId val="{00000005-D72E-43C5-92A3-9E5480AF1902}"/>
            </c:ext>
          </c:extLst>
        </c:ser>
        <c:dLbls>
          <c:showLegendKey val="0"/>
          <c:showVal val="0"/>
          <c:showCatName val="0"/>
          <c:showSerName val="0"/>
          <c:showPercent val="0"/>
          <c:showBubbleSize val="0"/>
        </c:dLbls>
        <c:gapWidth val="50"/>
        <c:axId val="774699328"/>
        <c:axId val="774702936"/>
      </c:barChart>
      <c:catAx>
        <c:axId val="774699328"/>
        <c:scaling>
          <c:orientation val="minMax"/>
        </c:scaling>
        <c:delete val="1"/>
        <c:axPos val="b"/>
        <c:majorTickMark val="none"/>
        <c:minorTickMark val="none"/>
        <c:tickLblPos val="nextTo"/>
        <c:crossAx val="774702936"/>
        <c:crosses val="autoZero"/>
        <c:auto val="1"/>
        <c:lblAlgn val="ctr"/>
        <c:lblOffset val="100"/>
        <c:tickLblSkip val="1"/>
        <c:noMultiLvlLbl val="0"/>
      </c:catAx>
      <c:valAx>
        <c:axId val="774702936"/>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74699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133351</xdr:colOff>
      <xdr:row>134</xdr:row>
      <xdr:rowOff>163184</xdr:rowOff>
    </xdr:from>
    <xdr:to>
      <xdr:col>11</xdr:col>
      <xdr:colOff>538164</xdr:colOff>
      <xdr:row>149</xdr:row>
      <xdr:rowOff>48885</xdr:rowOff>
    </xdr:to>
    <xdr:graphicFrame macro="">
      <xdr:nvGraphicFramePr>
        <xdr:cNvPr id="2" name="Diagramm 1">
          <a:extLst>
            <a:ext uri="{FF2B5EF4-FFF2-40B4-BE49-F238E27FC236}">
              <a16:creationId xmlns:a16="http://schemas.microsoft.com/office/drawing/2014/main" id="{1209AE60-0BF0-4742-97E1-D6D4B5C9A6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0.26413</cdr:x>
      <cdr:y>0.56879</cdr:y>
    </cdr:from>
    <cdr:to>
      <cdr:x>0.39913</cdr:x>
      <cdr:y>0.74431</cdr:y>
    </cdr:to>
    <cdr:sp macro="" textlink="">
      <cdr:nvSpPr>
        <cdr:cNvPr id="2" name="Textfeld 1">
          <a:extLst xmlns:a="http://schemas.openxmlformats.org/drawingml/2006/main">
            <a:ext uri="{FF2B5EF4-FFF2-40B4-BE49-F238E27FC236}">
              <a16:creationId xmlns:a16="http://schemas.microsoft.com/office/drawing/2014/main" id="{2617BDF4-1F14-9DAB-55EC-6B53C3F56C4F}"/>
            </a:ext>
          </a:extLst>
        </cdr:cNvPr>
        <cdr:cNvSpPr txBox="1"/>
      </cdr:nvSpPr>
      <cdr:spPr>
        <a:xfrm xmlns:a="http://schemas.openxmlformats.org/drawingml/2006/main">
          <a:off x="1087039" y="1543378"/>
          <a:ext cx="555625"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AT" sz="1800" b="1">
              <a:solidFill>
                <a:srgbClr val="006100"/>
              </a:solidFill>
            </a:rPr>
            <a:t>RK I</a:t>
          </a:r>
        </a:p>
      </cdr:txBody>
    </cdr:sp>
  </cdr:relSizeAnchor>
  <cdr:relSizeAnchor xmlns:cdr="http://schemas.openxmlformats.org/drawingml/2006/chartDrawing">
    <cdr:from>
      <cdr:x>0.26548</cdr:x>
      <cdr:y>0.35513</cdr:y>
    </cdr:from>
    <cdr:to>
      <cdr:x>0.42324</cdr:x>
      <cdr:y>0.53064</cdr:y>
    </cdr:to>
    <cdr:sp macro="" textlink="">
      <cdr:nvSpPr>
        <cdr:cNvPr id="3" name="Textfeld 1">
          <a:extLst xmlns:a="http://schemas.openxmlformats.org/drawingml/2006/main">
            <a:ext uri="{FF2B5EF4-FFF2-40B4-BE49-F238E27FC236}">
              <a16:creationId xmlns:a16="http://schemas.microsoft.com/office/drawing/2014/main" id="{8EFA25F5-3A21-7E96-7888-CBD21CF1FE41}"/>
            </a:ext>
          </a:extLst>
        </cdr:cNvPr>
        <cdr:cNvSpPr txBox="1"/>
      </cdr:nvSpPr>
      <cdr:spPr>
        <a:xfrm xmlns:a="http://schemas.openxmlformats.org/drawingml/2006/main">
          <a:off x="1092596" y="963612"/>
          <a:ext cx="649287" cy="476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AT" sz="1800" b="1">
              <a:solidFill>
                <a:srgbClr val="9C5700"/>
              </a:solidFill>
            </a:rPr>
            <a:t>RK II</a:t>
          </a:r>
        </a:p>
      </cdr:txBody>
    </cdr:sp>
  </cdr:relSizeAnchor>
  <cdr:relSizeAnchor xmlns:cdr="http://schemas.openxmlformats.org/drawingml/2006/chartDrawing">
    <cdr:from>
      <cdr:x>0.26307</cdr:x>
      <cdr:y>0.16133</cdr:y>
    </cdr:from>
    <cdr:to>
      <cdr:x>0.4377</cdr:x>
      <cdr:y>0.33684</cdr:y>
    </cdr:to>
    <cdr:sp macro="" textlink="">
      <cdr:nvSpPr>
        <cdr:cNvPr id="5" name="Textfeld 1">
          <a:extLst xmlns:a="http://schemas.openxmlformats.org/drawingml/2006/main">
            <a:ext uri="{FF2B5EF4-FFF2-40B4-BE49-F238E27FC236}">
              <a16:creationId xmlns:a16="http://schemas.microsoft.com/office/drawing/2014/main" id="{D195E9EB-D3F7-48CB-9DD2-EDEA3827453E}"/>
            </a:ext>
          </a:extLst>
        </cdr:cNvPr>
        <cdr:cNvSpPr txBox="1"/>
      </cdr:nvSpPr>
      <cdr:spPr>
        <a:xfrm xmlns:a="http://schemas.openxmlformats.org/drawingml/2006/main">
          <a:off x="1082676" y="437754"/>
          <a:ext cx="718740" cy="476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AT" sz="1800" b="1">
              <a:solidFill>
                <a:srgbClr val="9C0006"/>
              </a:solidFill>
            </a:rPr>
            <a:t>RK III</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hora.gv.at/" TargetMode="External"/><Relationship Id="rId7" Type="http://schemas.openxmlformats.org/officeDocument/2006/relationships/hyperlink" Target="http://www.hora.gv.at/" TargetMode="External"/><Relationship Id="rId2" Type="http://schemas.openxmlformats.org/officeDocument/2006/relationships/hyperlink" Target="http://www.ehyd.gv.at/" TargetMode="External"/><Relationship Id="rId1" Type="http://schemas.openxmlformats.org/officeDocument/2006/relationships/hyperlink" Target="http://www.ehyd.gv.at/" TargetMode="External"/><Relationship Id="rId6" Type="http://schemas.openxmlformats.org/officeDocument/2006/relationships/hyperlink" Target="http://www.geoland.at/" TargetMode="External"/><Relationship Id="rId5" Type="http://schemas.openxmlformats.org/officeDocument/2006/relationships/hyperlink" Target="http://www.geoland.at/" TargetMode="External"/><Relationship Id="rId4" Type="http://schemas.openxmlformats.org/officeDocument/2006/relationships/hyperlink" Target="http://www.hora.gv.at/"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B17FB-C742-42E2-89AF-EE1C356B5582}">
  <sheetPr>
    <pageSetUpPr fitToPage="1"/>
  </sheetPr>
  <dimension ref="A1:I50"/>
  <sheetViews>
    <sheetView showGridLines="0" tabSelected="1" zoomScaleNormal="100" zoomScalePageLayoutView="110" workbookViewId="0">
      <selection activeCell="C24" sqref="C24"/>
    </sheetView>
  </sheetViews>
  <sheetFormatPr baseColWidth="10" defaultColWidth="0" defaultRowHeight="15" zeroHeight="1" x14ac:dyDescent="0.25"/>
  <cols>
    <col min="1" max="1" width="2.7109375" customWidth="1"/>
    <col min="2" max="8" width="11.7109375" customWidth="1"/>
    <col min="9" max="9" width="2.7109375" customWidth="1"/>
    <col min="10" max="10" width="11.42578125" hidden="1" customWidth="1"/>
    <col min="11" max="16384" width="11.42578125" hidden="1"/>
  </cols>
  <sheetData>
    <row r="1" spans="1:9" ht="15" customHeight="1" x14ac:dyDescent="0.25">
      <c r="A1" s="115" t="s">
        <v>295</v>
      </c>
      <c r="B1" s="116"/>
      <c r="C1" s="116"/>
      <c r="D1" s="116"/>
      <c r="E1" s="116"/>
      <c r="F1" s="116"/>
      <c r="G1" s="116"/>
      <c r="H1" s="116"/>
      <c r="I1" s="117"/>
    </row>
    <row r="2" spans="1:9" ht="15" customHeight="1" x14ac:dyDescent="0.25">
      <c r="A2" s="118"/>
      <c r="B2" s="119"/>
      <c r="C2" s="119"/>
      <c r="D2" s="119"/>
      <c r="E2" s="119"/>
      <c r="F2" s="119"/>
      <c r="G2" s="119"/>
      <c r="H2" s="119"/>
      <c r="I2" s="120"/>
    </row>
    <row r="3" spans="1:9" ht="19.5" thickBot="1" x14ac:dyDescent="0.3">
      <c r="A3" s="112" t="s">
        <v>296</v>
      </c>
      <c r="B3" s="113"/>
      <c r="C3" s="113"/>
      <c r="D3" s="113"/>
      <c r="E3" s="113"/>
      <c r="F3" s="113"/>
      <c r="G3" s="113"/>
      <c r="H3" s="113"/>
      <c r="I3" s="114"/>
    </row>
    <row r="4" spans="1:9" ht="13.5" customHeight="1" x14ac:dyDescent="0.25">
      <c r="A4" s="61"/>
      <c r="B4" s="105"/>
      <c r="C4" s="105"/>
      <c r="D4" s="105"/>
      <c r="E4" s="105"/>
      <c r="F4" s="105"/>
      <c r="G4" s="105"/>
      <c r="H4" s="105"/>
      <c r="I4" s="59"/>
    </row>
    <row r="5" spans="1:9" x14ac:dyDescent="0.25">
      <c r="A5" s="85"/>
      <c r="B5" s="121" t="s">
        <v>292</v>
      </c>
      <c r="C5" s="121"/>
      <c r="D5" s="121"/>
      <c r="E5" s="121"/>
      <c r="F5" s="121"/>
      <c r="G5" s="121"/>
      <c r="H5" s="121"/>
      <c r="I5" s="86"/>
    </row>
    <row r="6" spans="1:9" ht="6" customHeight="1" x14ac:dyDescent="0.25">
      <c r="A6" s="61"/>
      <c r="B6" s="106"/>
      <c r="I6" s="59"/>
    </row>
    <row r="7" spans="1:9" ht="15" customHeight="1" x14ac:dyDescent="0.25">
      <c r="A7" s="76"/>
      <c r="B7" s="122" t="s">
        <v>298</v>
      </c>
      <c r="C7" s="122"/>
      <c r="D7" s="122"/>
      <c r="E7" s="122"/>
      <c r="F7" s="122"/>
      <c r="G7" s="122"/>
      <c r="H7" s="122"/>
      <c r="I7" s="77"/>
    </row>
    <row r="8" spans="1:9" x14ac:dyDescent="0.25">
      <c r="A8" s="76"/>
      <c r="B8" s="122"/>
      <c r="C8" s="122"/>
      <c r="D8" s="122"/>
      <c r="E8" s="122"/>
      <c r="F8" s="122"/>
      <c r="G8" s="122"/>
      <c r="H8" s="122"/>
      <c r="I8" s="77"/>
    </row>
    <row r="9" spans="1:9" ht="15" customHeight="1" x14ac:dyDescent="0.25">
      <c r="A9" s="76"/>
      <c r="B9" s="122"/>
      <c r="C9" s="122"/>
      <c r="D9" s="122"/>
      <c r="E9" s="122"/>
      <c r="F9" s="122"/>
      <c r="G9" s="122"/>
      <c r="H9" s="122"/>
      <c r="I9" s="77"/>
    </row>
    <row r="10" spans="1:9" ht="15" customHeight="1" x14ac:dyDescent="0.25">
      <c r="A10" s="81"/>
      <c r="B10" s="122"/>
      <c r="C10" s="122"/>
      <c r="D10" s="122"/>
      <c r="E10" s="122"/>
      <c r="F10" s="122"/>
      <c r="G10" s="122"/>
      <c r="H10" s="122"/>
      <c r="I10" s="82"/>
    </row>
    <row r="11" spans="1:9" ht="15" customHeight="1" x14ac:dyDescent="0.25">
      <c r="A11" s="76"/>
      <c r="B11" s="122" t="s">
        <v>293</v>
      </c>
      <c r="C11" s="122"/>
      <c r="D11" s="122"/>
      <c r="E11" s="122"/>
      <c r="F11" s="122"/>
      <c r="G11" s="122"/>
      <c r="H11" s="122"/>
      <c r="I11" s="77"/>
    </row>
    <row r="12" spans="1:9" x14ac:dyDescent="0.25">
      <c r="A12" s="76"/>
      <c r="B12" s="122"/>
      <c r="C12" s="122"/>
      <c r="D12" s="122"/>
      <c r="E12" s="122"/>
      <c r="F12" s="122"/>
      <c r="G12" s="122"/>
      <c r="H12" s="122"/>
      <c r="I12" s="77"/>
    </row>
    <row r="13" spans="1:9" x14ac:dyDescent="0.25">
      <c r="A13" s="83"/>
      <c r="B13" s="122"/>
      <c r="C13" s="122"/>
      <c r="D13" s="122"/>
      <c r="E13" s="122"/>
      <c r="F13" s="122"/>
      <c r="G13" s="122"/>
      <c r="H13" s="122"/>
      <c r="I13" s="84"/>
    </row>
    <row r="14" spans="1:9" ht="15" customHeight="1" x14ac:dyDescent="0.25">
      <c r="A14" s="76"/>
      <c r="B14" s="122" t="s">
        <v>297</v>
      </c>
      <c r="C14" s="122"/>
      <c r="D14" s="122"/>
      <c r="E14" s="122"/>
      <c r="F14" s="122"/>
      <c r="G14" s="122"/>
      <c r="H14" s="122"/>
      <c r="I14" s="77"/>
    </row>
    <row r="15" spans="1:9" x14ac:dyDescent="0.25">
      <c r="A15" s="76"/>
      <c r="B15" s="122"/>
      <c r="C15" s="122"/>
      <c r="D15" s="122"/>
      <c r="E15" s="122"/>
      <c r="F15" s="122"/>
      <c r="G15" s="122"/>
      <c r="H15" s="122"/>
      <c r="I15" s="77"/>
    </row>
    <row r="16" spans="1:9" x14ac:dyDescent="0.25">
      <c r="A16" s="76"/>
      <c r="B16" s="122"/>
      <c r="C16" s="122"/>
      <c r="D16" s="122"/>
      <c r="E16" s="122"/>
      <c r="F16" s="122"/>
      <c r="G16" s="122"/>
      <c r="H16" s="122"/>
      <c r="I16" s="77"/>
    </row>
    <row r="17" spans="1:9" x14ac:dyDescent="0.25">
      <c r="A17" s="76"/>
      <c r="B17" s="122"/>
      <c r="C17" s="122"/>
      <c r="D17" s="122"/>
      <c r="E17" s="122"/>
      <c r="F17" s="122"/>
      <c r="G17" s="122"/>
      <c r="H17" s="122"/>
      <c r="I17" s="77"/>
    </row>
    <row r="18" spans="1:9" x14ac:dyDescent="0.25">
      <c r="A18" s="76"/>
      <c r="B18" s="122"/>
      <c r="C18" s="122"/>
      <c r="D18" s="122"/>
      <c r="E18" s="122"/>
      <c r="F18" s="122"/>
      <c r="G18" s="122"/>
      <c r="H18" s="122"/>
      <c r="I18" s="77"/>
    </row>
    <row r="19" spans="1:9" ht="15" customHeight="1" x14ac:dyDescent="0.25">
      <c r="A19" s="76"/>
      <c r="B19" s="122"/>
      <c r="C19" s="122"/>
      <c r="D19" s="122"/>
      <c r="E19" s="122"/>
      <c r="F19" s="122"/>
      <c r="G19" s="122"/>
      <c r="H19" s="122"/>
      <c r="I19" s="77"/>
    </row>
    <row r="20" spans="1:9" x14ac:dyDescent="0.25">
      <c r="A20" s="61"/>
      <c r="B20" s="122" t="s">
        <v>294</v>
      </c>
      <c r="C20" s="122"/>
      <c r="D20" s="122"/>
      <c r="E20" s="122"/>
      <c r="F20" s="122"/>
      <c r="G20" s="122"/>
      <c r="H20" s="122"/>
      <c r="I20" s="59"/>
    </row>
    <row r="21" spans="1:9" x14ac:dyDescent="0.25">
      <c r="A21" s="61"/>
      <c r="B21" s="122"/>
      <c r="C21" s="122"/>
      <c r="D21" s="122"/>
      <c r="E21" s="122"/>
      <c r="F21" s="122"/>
      <c r="G21" s="122"/>
      <c r="H21" s="122"/>
      <c r="I21" s="59"/>
    </row>
    <row r="22" spans="1:9" x14ac:dyDescent="0.25">
      <c r="A22" s="61"/>
      <c r="I22" s="59"/>
    </row>
    <row r="23" spans="1:9" x14ac:dyDescent="0.25">
      <c r="A23" s="61"/>
      <c r="I23" s="59"/>
    </row>
    <row r="24" spans="1:9" x14ac:dyDescent="0.25">
      <c r="A24" s="61"/>
      <c r="I24" s="59"/>
    </row>
    <row r="25" spans="1:9" x14ac:dyDescent="0.25">
      <c r="A25" s="61"/>
      <c r="I25" s="59"/>
    </row>
    <row r="26" spans="1:9" x14ac:dyDescent="0.25">
      <c r="A26" s="61"/>
      <c r="I26" s="59"/>
    </row>
    <row r="27" spans="1:9" x14ac:dyDescent="0.25">
      <c r="A27" s="61"/>
      <c r="I27" s="59"/>
    </row>
    <row r="28" spans="1:9" x14ac:dyDescent="0.25">
      <c r="A28" s="61"/>
      <c r="I28" s="59"/>
    </row>
    <row r="29" spans="1:9" x14ac:dyDescent="0.25">
      <c r="A29" s="61"/>
      <c r="I29" s="59"/>
    </row>
    <row r="30" spans="1:9" x14ac:dyDescent="0.25">
      <c r="A30" s="61"/>
      <c r="I30" s="59"/>
    </row>
    <row r="31" spans="1:9" x14ac:dyDescent="0.25">
      <c r="A31" s="61"/>
      <c r="I31" s="59"/>
    </row>
    <row r="32" spans="1:9" x14ac:dyDescent="0.25">
      <c r="A32" s="61"/>
      <c r="I32" s="59"/>
    </row>
    <row r="33" spans="1:9" x14ac:dyDescent="0.25">
      <c r="A33" s="61"/>
      <c r="I33" s="59"/>
    </row>
    <row r="34" spans="1:9" x14ac:dyDescent="0.25">
      <c r="A34" s="61"/>
      <c r="I34" s="59"/>
    </row>
    <row r="35" spans="1:9" x14ac:dyDescent="0.25">
      <c r="A35" s="61"/>
      <c r="I35" s="59"/>
    </row>
    <row r="36" spans="1:9" x14ac:dyDescent="0.25">
      <c r="A36" s="61"/>
      <c r="I36" s="59"/>
    </row>
    <row r="37" spans="1:9" x14ac:dyDescent="0.25">
      <c r="A37" s="61"/>
      <c r="I37" s="59"/>
    </row>
    <row r="38" spans="1:9" x14ac:dyDescent="0.25">
      <c r="A38" s="61"/>
      <c r="I38" s="59"/>
    </row>
    <row r="39" spans="1:9" x14ac:dyDescent="0.25">
      <c r="A39" s="61"/>
      <c r="I39" s="59"/>
    </row>
    <row r="40" spans="1:9" x14ac:dyDescent="0.25">
      <c r="A40" s="61"/>
      <c r="I40" s="59"/>
    </row>
    <row r="41" spans="1:9" x14ac:dyDescent="0.25">
      <c r="A41" s="61"/>
      <c r="I41" s="59"/>
    </row>
    <row r="42" spans="1:9" x14ac:dyDescent="0.25">
      <c r="A42" s="61"/>
      <c r="I42" s="59"/>
    </row>
    <row r="43" spans="1:9" x14ac:dyDescent="0.25">
      <c r="A43" s="61"/>
      <c r="I43" s="59"/>
    </row>
    <row r="44" spans="1:9" x14ac:dyDescent="0.25">
      <c r="A44" s="61"/>
      <c r="I44" s="59"/>
    </row>
    <row r="45" spans="1:9" x14ac:dyDescent="0.25">
      <c r="A45" s="61"/>
      <c r="I45" s="59"/>
    </row>
    <row r="46" spans="1:9" x14ac:dyDescent="0.25">
      <c r="A46" s="61"/>
      <c r="I46" s="59"/>
    </row>
    <row r="47" spans="1:9" x14ac:dyDescent="0.25">
      <c r="A47" s="61"/>
      <c r="I47" s="59"/>
    </row>
    <row r="48" spans="1:9" x14ac:dyDescent="0.25">
      <c r="A48" s="61"/>
      <c r="I48" s="59"/>
    </row>
    <row r="49" spans="1:9" ht="15.75" thickBot="1" x14ac:dyDescent="0.3">
      <c r="A49" s="78"/>
      <c r="B49" s="71"/>
      <c r="C49" s="71"/>
      <c r="D49" s="71"/>
      <c r="E49" s="71"/>
      <c r="F49" s="71"/>
      <c r="G49" s="71"/>
      <c r="H49" s="71"/>
      <c r="I49" s="72"/>
    </row>
    <row r="50" spans="1:9" x14ac:dyDescent="0.25"/>
  </sheetData>
  <sheetProtection algorithmName="SHA-512" hashValue="jOaZcn31uiTKeIy6Y5sIDA1q8G/XvTsoKPk9HubuxhXmBUaVX9g8/U2ZhnS1GgpxeYE9v+DSTipw63+OP0dgxw==" saltValue="Gd/OW0I6xTib5IQK9l7g7A==" spinCount="100000" sheet="1" objects="1" scenarios="1"/>
  <mergeCells count="7">
    <mergeCell ref="A3:I3"/>
    <mergeCell ref="A1:I2"/>
    <mergeCell ref="B5:H5"/>
    <mergeCell ref="B20:H21"/>
    <mergeCell ref="B7:H10"/>
    <mergeCell ref="B11:H13"/>
    <mergeCell ref="B14:H19"/>
  </mergeCells>
  <pageMargins left="0.7" right="0.7" top="0.78740157499999996" bottom="0.78740157499999996" header="0.3" footer="0.3"/>
  <pageSetup paperSize="9" fitToWidth="2" fitToHeight="0" orientation="portrait" r:id="rId1"/>
  <headerFooter>
    <oddHeader>&amp;R&amp;G</oddHeader>
    <oddFooter>&amp;L&amp;9Version: 03/23&amp;R&amp;9Thomas Heinrich</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4CA1C-3DDA-4827-8425-340045FF0CFA}">
  <dimension ref="B4:BD162"/>
  <sheetViews>
    <sheetView showGridLines="0" zoomScale="96" zoomScaleNormal="96" zoomScalePageLayoutView="90" workbookViewId="0">
      <selection activeCell="AU150" sqref="AU150"/>
    </sheetView>
  </sheetViews>
  <sheetFormatPr baseColWidth="10" defaultRowHeight="15" x14ac:dyDescent="0.25"/>
  <cols>
    <col min="3" max="3" width="2.140625" customWidth="1"/>
    <col min="6" max="6" width="4" style="101" customWidth="1"/>
    <col min="10" max="10" width="12.42578125" customWidth="1"/>
    <col min="11" max="11" width="8.7109375" customWidth="1"/>
    <col min="12" max="12" width="10.85546875" customWidth="1"/>
    <col min="13" max="13" width="7.5703125" customWidth="1"/>
    <col min="14" max="14" width="26.42578125" customWidth="1"/>
  </cols>
  <sheetData>
    <row r="4" spans="2:50" ht="15.75" x14ac:dyDescent="0.25">
      <c r="C4" s="135"/>
      <c r="D4" s="137" t="s">
        <v>0</v>
      </c>
      <c r="E4" s="137"/>
      <c r="F4" s="1"/>
      <c r="G4" s="137" t="s">
        <v>1</v>
      </c>
      <c r="H4" s="137"/>
      <c r="I4" s="137"/>
      <c r="J4" s="137"/>
      <c r="K4" s="137" t="s">
        <v>2</v>
      </c>
      <c r="L4" s="135" t="s">
        <v>3</v>
      </c>
      <c r="M4" s="135" t="s">
        <v>4</v>
      </c>
      <c r="N4" s="135"/>
      <c r="AM4" s="123" t="s">
        <v>5</v>
      </c>
      <c r="AU4" t="s">
        <v>6</v>
      </c>
    </row>
    <row r="5" spans="2:50" ht="16.5" thickBot="1" x14ac:dyDescent="0.3">
      <c r="C5" s="136"/>
      <c r="D5" s="138"/>
      <c r="E5" s="138"/>
      <c r="F5" s="2"/>
      <c r="G5" s="138"/>
      <c r="H5" s="138"/>
      <c r="I5" s="138"/>
      <c r="J5" s="138"/>
      <c r="K5" s="138"/>
      <c r="L5" s="136"/>
      <c r="M5" s="136"/>
      <c r="N5" s="136"/>
      <c r="AM5" s="123"/>
      <c r="AU5" t="s">
        <v>7</v>
      </c>
      <c r="AX5">
        <f>1</f>
        <v>1</v>
      </c>
    </row>
    <row r="6" spans="2:50" ht="16.5" customHeight="1" thickTop="1" x14ac:dyDescent="0.25">
      <c r="B6" s="124" t="s">
        <v>8</v>
      </c>
      <c r="C6" s="127"/>
      <c r="D6" s="129" t="s">
        <v>9</v>
      </c>
      <c r="E6" s="129"/>
      <c r="F6" s="94"/>
      <c r="G6" s="129" t="s">
        <v>10</v>
      </c>
      <c r="H6" s="129"/>
      <c r="I6" s="129"/>
      <c r="J6" s="129"/>
      <c r="K6" s="4">
        <v>1.3809190473233963</v>
      </c>
      <c r="L6" s="127" t="str">
        <f>IF(COUNTIF(F6:F8,"x")=1,SUMIF(F6:F8,"=X",K6:K8),"/")</f>
        <v>/</v>
      </c>
      <c r="M6" s="131" t="s">
        <v>11</v>
      </c>
      <c r="N6" s="5" t="s">
        <v>12</v>
      </c>
      <c r="AM6" s="133">
        <f>IF(COUNTIF(F6:F8,"x")=1,$AX$5,$AX$6)</f>
        <v>-1</v>
      </c>
      <c r="AU6" t="s">
        <v>13</v>
      </c>
      <c r="AX6">
        <v>-1</v>
      </c>
    </row>
    <row r="7" spans="2:50" ht="15.75" x14ac:dyDescent="0.25">
      <c r="B7" s="125"/>
      <c r="C7" s="127"/>
      <c r="D7" s="129"/>
      <c r="E7" s="129"/>
      <c r="F7" s="90"/>
      <c r="G7" s="129" t="s">
        <v>14</v>
      </c>
      <c r="H7" s="129"/>
      <c r="I7" s="129"/>
      <c r="J7" s="129"/>
      <c r="K7" s="6">
        <v>3.855223312938469</v>
      </c>
      <c r="L7" s="127"/>
      <c r="M7" s="131"/>
      <c r="N7" s="7" t="s">
        <v>15</v>
      </c>
      <c r="AM7" s="133"/>
    </row>
    <row r="8" spans="2:50" ht="15.75" x14ac:dyDescent="0.25">
      <c r="B8" s="125"/>
      <c r="C8" s="128"/>
      <c r="D8" s="130"/>
      <c r="E8" s="130"/>
      <c r="F8" s="90"/>
      <c r="G8" s="130" t="s">
        <v>16</v>
      </c>
      <c r="H8" s="130"/>
      <c r="I8" s="130"/>
      <c r="J8" s="134"/>
      <c r="K8" s="6">
        <v>8.7243817071993224</v>
      </c>
      <c r="L8" s="128"/>
      <c r="M8" s="132"/>
      <c r="N8" s="9" t="s">
        <v>17</v>
      </c>
      <c r="AM8" s="133"/>
    </row>
    <row r="9" spans="2:50" ht="15.75" customHeight="1" x14ac:dyDescent="0.25">
      <c r="B9" s="125"/>
      <c r="C9" s="143"/>
      <c r="D9" s="146" t="s">
        <v>18</v>
      </c>
      <c r="E9" s="146"/>
      <c r="F9" s="102"/>
      <c r="G9" s="146" t="s">
        <v>19</v>
      </c>
      <c r="H9" s="146"/>
      <c r="I9" s="146" t="s">
        <v>20</v>
      </c>
      <c r="J9" s="147"/>
      <c r="K9" s="104"/>
      <c r="L9" s="143" t="str">
        <f>IF(COUNTIF(F10:F12,"x")=1,SUMIF(F10:F12,"=X",K10:K12),"/")</f>
        <v>/</v>
      </c>
      <c r="M9" s="148" t="s">
        <v>11</v>
      </c>
      <c r="N9" s="12" t="s">
        <v>12</v>
      </c>
      <c r="AM9" s="133">
        <f>IF(COUNTIF(F10:F12,"x")=1,$AX$5,$AX$6)</f>
        <v>-1</v>
      </c>
      <c r="AU9" t="s">
        <v>299</v>
      </c>
    </row>
    <row r="10" spans="2:50" ht="15.75" x14ac:dyDescent="0.25">
      <c r="B10" s="125"/>
      <c r="C10" s="144"/>
      <c r="D10" s="139"/>
      <c r="E10" s="139"/>
      <c r="F10" s="89"/>
      <c r="G10" s="139" t="s">
        <v>21</v>
      </c>
      <c r="H10" s="139"/>
      <c r="I10" s="139" t="s">
        <v>22</v>
      </c>
      <c r="J10" s="140"/>
      <c r="K10" s="11">
        <v>3.7663148263299759</v>
      </c>
      <c r="L10" s="144"/>
      <c r="M10" s="131"/>
      <c r="N10" s="7" t="s">
        <v>23</v>
      </c>
      <c r="AM10" s="133"/>
      <c r="AU10" s="79"/>
    </row>
    <row r="11" spans="2:50" ht="15.75" x14ac:dyDescent="0.25">
      <c r="B11" s="125"/>
      <c r="C11" s="144"/>
      <c r="D11" s="139"/>
      <c r="E11" s="139"/>
      <c r="F11" s="89"/>
      <c r="G11" s="139" t="s">
        <v>24</v>
      </c>
      <c r="H11" s="139"/>
      <c r="I11" s="139" t="s">
        <v>25</v>
      </c>
      <c r="J11" s="140"/>
      <c r="K11" s="11">
        <v>7.4437211660514597</v>
      </c>
      <c r="L11" s="144"/>
      <c r="M11" s="131"/>
      <c r="N11" s="14"/>
      <c r="AM11" s="133"/>
      <c r="AU11" s="80" t="str">
        <f>"X"</f>
        <v>X</v>
      </c>
    </row>
    <row r="12" spans="2:50" ht="15.75" x14ac:dyDescent="0.25">
      <c r="B12" s="125"/>
      <c r="C12" s="145"/>
      <c r="D12" s="141"/>
      <c r="E12" s="141"/>
      <c r="F12" s="89"/>
      <c r="G12" s="141" t="s">
        <v>26</v>
      </c>
      <c r="H12" s="141"/>
      <c r="I12" s="141" t="s">
        <v>27</v>
      </c>
      <c r="J12" s="142"/>
      <c r="K12" s="11">
        <v>12.142629266806688</v>
      </c>
      <c r="L12" s="145"/>
      <c r="M12" s="132"/>
      <c r="N12" s="16"/>
      <c r="AM12" s="133"/>
    </row>
    <row r="13" spans="2:50" ht="15.75" x14ac:dyDescent="0.25">
      <c r="B13" s="125"/>
      <c r="C13" s="150"/>
      <c r="D13" s="151" t="s">
        <v>28</v>
      </c>
      <c r="E13" s="151"/>
      <c r="F13" s="108"/>
      <c r="G13" s="151" t="s">
        <v>29</v>
      </c>
      <c r="H13" s="151"/>
      <c r="I13" s="151" t="s">
        <v>30</v>
      </c>
      <c r="J13" s="152"/>
      <c r="K13" s="103"/>
      <c r="L13" s="150" t="str">
        <f>IF(COUNTIF(F14:F16,"x")=1,SUMIF(F14:F16,"=X",K14:K16),"/")</f>
        <v>/</v>
      </c>
      <c r="M13" s="148" t="s">
        <v>11</v>
      </c>
      <c r="N13" s="12" t="s">
        <v>12</v>
      </c>
      <c r="AM13" s="133">
        <f>IF(COUNTIF(F14:F16,"x")=1,$AX$5,$AX$6)</f>
        <v>-1</v>
      </c>
    </row>
    <row r="14" spans="2:50" ht="15.75" x14ac:dyDescent="0.25">
      <c r="B14" s="125"/>
      <c r="C14" s="127"/>
      <c r="D14" s="129"/>
      <c r="E14" s="129"/>
      <c r="F14" s="90"/>
      <c r="G14" s="129" t="s">
        <v>31</v>
      </c>
      <c r="H14" s="129"/>
      <c r="I14" s="129" t="s">
        <v>32</v>
      </c>
      <c r="J14" s="149"/>
      <c r="K14" s="6">
        <v>2.9510050874308194</v>
      </c>
      <c r="L14" s="127"/>
      <c r="M14" s="131"/>
      <c r="N14" s="7" t="s">
        <v>23</v>
      </c>
      <c r="AM14" s="133"/>
      <c r="AQ14" s="101"/>
    </row>
    <row r="15" spans="2:50" ht="15.75" x14ac:dyDescent="0.25">
      <c r="B15" s="125"/>
      <c r="C15" s="127"/>
      <c r="D15" s="129"/>
      <c r="E15" s="129"/>
      <c r="F15" s="90"/>
      <c r="G15" s="129" t="s">
        <v>33</v>
      </c>
      <c r="H15" s="129"/>
      <c r="I15" s="129" t="s">
        <v>34</v>
      </c>
      <c r="J15" s="149"/>
      <c r="K15" s="6">
        <v>7.4910129142474657</v>
      </c>
      <c r="L15" s="127"/>
      <c r="M15" s="131"/>
      <c r="N15" s="14"/>
      <c r="AM15" s="133"/>
    </row>
    <row r="16" spans="2:50" ht="15.75" x14ac:dyDescent="0.25">
      <c r="B16" s="125"/>
      <c r="C16" s="128"/>
      <c r="D16" s="130"/>
      <c r="E16" s="130"/>
      <c r="F16" s="90"/>
      <c r="G16" s="130" t="s">
        <v>35</v>
      </c>
      <c r="H16" s="130"/>
      <c r="I16" s="130" t="s">
        <v>36</v>
      </c>
      <c r="J16" s="134"/>
      <c r="K16" s="6">
        <v>12.513396572663378</v>
      </c>
      <c r="L16" s="128"/>
      <c r="M16" s="132"/>
      <c r="N16" s="16"/>
      <c r="AM16" s="133"/>
    </row>
    <row r="17" spans="2:39" ht="15.75" x14ac:dyDescent="0.25">
      <c r="B17" s="125"/>
      <c r="C17" s="143"/>
      <c r="D17" s="146" t="s">
        <v>37</v>
      </c>
      <c r="E17" s="146"/>
      <c r="F17" s="89"/>
      <c r="G17" s="10" t="s">
        <v>38</v>
      </c>
      <c r="H17" s="10" t="str">
        <f t="shared" ref="H17:H23" si="0">"-"</f>
        <v>-</v>
      </c>
      <c r="I17" s="146" t="s">
        <v>39</v>
      </c>
      <c r="J17" s="146"/>
      <c r="K17" s="11">
        <v>1.0896018784359951</v>
      </c>
      <c r="L17" s="143" t="str">
        <f>IF(COUNTIF(F17:F20,"x")=1,SUMIF(F17:F20,"=X",K17:K20),"/")</f>
        <v>/</v>
      </c>
      <c r="M17" s="148" t="s">
        <v>11</v>
      </c>
      <c r="N17" s="12" t="s">
        <v>12</v>
      </c>
      <c r="AM17" s="133">
        <f>IF(COUNTIF(F17:F20,"x")=1,$AX$5,$AX$6)</f>
        <v>-1</v>
      </c>
    </row>
    <row r="18" spans="2:39" ht="15.75" x14ac:dyDescent="0.25">
      <c r="B18" s="125"/>
      <c r="C18" s="144"/>
      <c r="D18" s="139"/>
      <c r="E18" s="139"/>
      <c r="F18" s="89"/>
      <c r="G18" s="13" t="s">
        <v>40</v>
      </c>
      <c r="H18" s="13" t="str">
        <f t="shared" si="0"/>
        <v>-</v>
      </c>
      <c r="I18" s="139" t="s">
        <v>41</v>
      </c>
      <c r="J18" s="139"/>
      <c r="K18" s="11">
        <v>3.1553054396375688</v>
      </c>
      <c r="L18" s="144"/>
      <c r="M18" s="131"/>
      <c r="N18" s="7" t="s">
        <v>17</v>
      </c>
      <c r="AM18" s="133"/>
    </row>
    <row r="19" spans="2:39" ht="15.75" x14ac:dyDescent="0.25">
      <c r="B19" s="125"/>
      <c r="C19" s="144"/>
      <c r="D19" s="139"/>
      <c r="E19" s="139"/>
      <c r="F19" s="89"/>
      <c r="G19" s="13" t="s">
        <v>42</v>
      </c>
      <c r="H19" s="13" t="str">
        <f t="shared" si="0"/>
        <v>-</v>
      </c>
      <c r="I19" s="139" t="s">
        <v>43</v>
      </c>
      <c r="J19" s="139"/>
      <c r="K19" s="11">
        <v>5.5842096269844737</v>
      </c>
      <c r="L19" s="144"/>
      <c r="M19" s="131"/>
      <c r="N19" s="14"/>
      <c r="AM19" s="133"/>
    </row>
    <row r="20" spans="2:39" ht="15.75" x14ac:dyDescent="0.25">
      <c r="B20" s="125"/>
      <c r="C20" s="145"/>
      <c r="D20" s="141"/>
      <c r="E20" s="141"/>
      <c r="F20" s="89"/>
      <c r="G20" s="15" t="s">
        <v>44</v>
      </c>
      <c r="H20" s="13" t="str">
        <f t="shared" si="0"/>
        <v>-</v>
      </c>
      <c r="I20" s="141" t="s">
        <v>45</v>
      </c>
      <c r="J20" s="141"/>
      <c r="K20" s="11">
        <v>9.9142420918108485</v>
      </c>
      <c r="L20" s="145"/>
      <c r="M20" s="132"/>
      <c r="N20" s="16"/>
      <c r="AM20" s="133"/>
    </row>
    <row r="21" spans="2:39" ht="15.75" x14ac:dyDescent="0.25">
      <c r="B21" s="125"/>
      <c r="C21" s="127"/>
      <c r="D21" s="151" t="s">
        <v>46</v>
      </c>
      <c r="E21" s="151"/>
      <c r="F21" s="90"/>
      <c r="G21" s="17" t="s">
        <v>38</v>
      </c>
      <c r="H21" s="17" t="str">
        <f t="shared" si="0"/>
        <v>-</v>
      </c>
      <c r="I21" s="151" t="s">
        <v>47</v>
      </c>
      <c r="J21" s="151"/>
      <c r="K21" s="6">
        <v>1.0498768099513494</v>
      </c>
      <c r="L21" s="127" t="str">
        <f>IF(COUNTIF(F21:F23,"x")=1,SUMIF(F21:F23,"=X",K21:K23),"/")</f>
        <v>/</v>
      </c>
      <c r="M21" s="131" t="s">
        <v>11</v>
      </c>
      <c r="N21" s="14" t="s">
        <v>12</v>
      </c>
      <c r="AM21" s="133">
        <f>IF(COUNTIF(F21:F23,"x")=1,$AX$5,$AX$6)</f>
        <v>-1</v>
      </c>
    </row>
    <row r="22" spans="2:39" ht="15.75" x14ac:dyDescent="0.25">
      <c r="B22" s="125"/>
      <c r="C22" s="127"/>
      <c r="D22" s="129"/>
      <c r="E22" s="129"/>
      <c r="F22" s="90"/>
      <c r="G22" s="3" t="s">
        <v>40</v>
      </c>
      <c r="H22" s="3" t="str">
        <f t="shared" si="0"/>
        <v>-</v>
      </c>
      <c r="I22" s="129" t="s">
        <v>48</v>
      </c>
      <c r="J22" s="129"/>
      <c r="K22" s="6">
        <v>5.0904837758181642</v>
      </c>
      <c r="L22" s="127"/>
      <c r="M22" s="131"/>
      <c r="N22" s="7" t="s">
        <v>17</v>
      </c>
      <c r="AM22" s="133"/>
    </row>
    <row r="23" spans="2:39" ht="15.75" x14ac:dyDescent="0.25">
      <c r="B23" s="125"/>
      <c r="C23" s="128"/>
      <c r="D23" s="130"/>
      <c r="E23" s="130"/>
      <c r="F23" s="90"/>
      <c r="G23" s="8" t="s">
        <v>42</v>
      </c>
      <c r="H23" s="3" t="str">
        <f t="shared" si="0"/>
        <v>-</v>
      </c>
      <c r="I23" s="130" t="s">
        <v>49</v>
      </c>
      <c r="J23" s="130"/>
      <c r="K23" s="6">
        <v>13.716498646769791</v>
      </c>
      <c r="L23" s="128"/>
      <c r="M23" s="132"/>
      <c r="N23" s="16"/>
      <c r="AM23" s="133"/>
    </row>
    <row r="24" spans="2:39" ht="15.75" customHeight="1" x14ac:dyDescent="0.25">
      <c r="B24" s="125"/>
      <c r="C24" s="143"/>
      <c r="D24" s="146" t="s">
        <v>50</v>
      </c>
      <c r="E24" s="146"/>
      <c r="F24" s="89"/>
      <c r="G24" s="10" t="s">
        <v>51</v>
      </c>
      <c r="H24" s="146" t="s">
        <v>52</v>
      </c>
      <c r="I24" s="146"/>
      <c r="J24" s="147"/>
      <c r="K24" s="11">
        <v>10.512009789008374</v>
      </c>
      <c r="L24" s="143" t="str">
        <f>IF(COUNTIF(F24:F26,"x")=1,SUMIF(F24:F26,"=X",K24:K26),"/")</f>
        <v>/</v>
      </c>
      <c r="M24" s="148" t="s">
        <v>53</v>
      </c>
      <c r="N24" s="14" t="s">
        <v>12</v>
      </c>
      <c r="AM24" s="133">
        <f>IF(COUNTIF(F24:F26,"x")=1,$AX$5,$AX$6)</f>
        <v>-1</v>
      </c>
    </row>
    <row r="25" spans="2:39" ht="15.75" customHeight="1" x14ac:dyDescent="0.25">
      <c r="B25" s="125"/>
      <c r="C25" s="144"/>
      <c r="D25" s="139"/>
      <c r="E25" s="139"/>
      <c r="F25" s="89"/>
      <c r="G25" s="13" t="s">
        <v>54</v>
      </c>
      <c r="H25" s="139" t="s">
        <v>55</v>
      </c>
      <c r="I25" s="139"/>
      <c r="J25" s="140"/>
      <c r="K25" s="11">
        <v>5.4953011403759815</v>
      </c>
      <c r="L25" s="144"/>
      <c r="M25" s="131"/>
      <c r="N25" s="7" t="s">
        <v>15</v>
      </c>
      <c r="AM25" s="133"/>
    </row>
    <row r="26" spans="2:39" ht="16.5" thickBot="1" x14ac:dyDescent="0.3">
      <c r="B26" s="126"/>
      <c r="C26" s="153"/>
      <c r="D26" s="154"/>
      <c r="E26" s="154"/>
      <c r="F26" s="99"/>
      <c r="G26" s="18" t="s">
        <v>56</v>
      </c>
      <c r="H26" s="154" t="s">
        <v>57</v>
      </c>
      <c r="I26" s="154"/>
      <c r="J26" s="156"/>
      <c r="K26" s="19">
        <v>6.1365772459138324</v>
      </c>
      <c r="L26" s="153"/>
      <c r="M26" s="155"/>
      <c r="N26" s="20" t="s">
        <v>58</v>
      </c>
      <c r="AM26" s="133"/>
    </row>
    <row r="27" spans="2:39" ht="9.9499999999999993" customHeight="1" thickTop="1" thickBot="1" x14ac:dyDescent="0.3">
      <c r="C27" s="21"/>
      <c r="E27" s="21"/>
      <c r="F27" s="109"/>
      <c r="G27" s="21"/>
      <c r="H27" s="21"/>
      <c r="I27" s="21"/>
      <c r="J27" s="21"/>
      <c r="K27" s="22"/>
      <c r="L27" s="21"/>
      <c r="M27" s="21"/>
      <c r="N27" s="21"/>
    </row>
    <row r="28" spans="2:39" ht="16.5" thickTop="1" x14ac:dyDescent="0.25">
      <c r="B28" s="157" t="s">
        <v>300</v>
      </c>
      <c r="C28" s="127"/>
      <c r="D28" s="160" t="s">
        <v>59</v>
      </c>
      <c r="E28" s="161"/>
      <c r="F28" s="87"/>
      <c r="G28" s="163" t="s">
        <v>60</v>
      </c>
      <c r="H28" s="163"/>
      <c r="I28" s="163"/>
      <c r="J28" s="164"/>
      <c r="K28" s="25">
        <v>4.6535080224870624</v>
      </c>
      <c r="L28" s="127" t="str">
        <f>IF(COUNTIF(F28:F30,"x")=1,SUMIF(F28:F30,"=X",K28:K30),"/")</f>
        <v>/</v>
      </c>
      <c r="M28" s="131" t="s">
        <v>61</v>
      </c>
      <c r="N28" s="170" t="s">
        <v>62</v>
      </c>
      <c r="AM28" s="133">
        <f>IF(COUNTIF(F28:F30,"x")=1,$AX$5,$AX$6)</f>
        <v>-1</v>
      </c>
    </row>
    <row r="29" spans="2:39" ht="15.75" x14ac:dyDescent="0.25">
      <c r="B29" s="158"/>
      <c r="C29" s="127"/>
      <c r="D29" s="161"/>
      <c r="E29" s="161"/>
      <c r="F29" s="88"/>
      <c r="G29" s="163" t="s">
        <v>63</v>
      </c>
      <c r="H29" s="163"/>
      <c r="I29" s="163"/>
      <c r="J29" s="164"/>
      <c r="K29" s="26">
        <v>6.781636691307364</v>
      </c>
      <c r="L29" s="127"/>
      <c r="M29" s="131"/>
      <c r="N29" s="171"/>
      <c r="AM29" s="133"/>
    </row>
    <row r="30" spans="2:39" ht="15.75" x14ac:dyDescent="0.25">
      <c r="B30" s="158"/>
      <c r="C30" s="128"/>
      <c r="D30" s="162"/>
      <c r="E30" s="162"/>
      <c r="F30" s="88"/>
      <c r="G30" s="173" t="s">
        <v>64</v>
      </c>
      <c r="H30" s="173"/>
      <c r="I30" s="173"/>
      <c r="J30" s="174"/>
      <c r="K30" s="26">
        <v>10.442018001678285</v>
      </c>
      <c r="L30" s="128"/>
      <c r="M30" s="132"/>
      <c r="N30" s="172"/>
      <c r="AM30" s="133"/>
    </row>
    <row r="31" spans="2:39" ht="15.75" x14ac:dyDescent="0.25">
      <c r="B31" s="158"/>
      <c r="C31" s="143"/>
      <c r="D31" s="146" t="s">
        <v>65</v>
      </c>
      <c r="E31" s="146"/>
      <c r="F31" s="102"/>
      <c r="G31" s="146" t="s">
        <v>66</v>
      </c>
      <c r="H31" s="146"/>
      <c r="I31" s="146" t="s">
        <v>67</v>
      </c>
      <c r="J31" s="147"/>
      <c r="K31" s="104"/>
      <c r="L31" s="143" t="str">
        <f>IF(COUNTIF(F32:F34,"x")=1,SUMIF(F32:F34,"=X",K32:K34),"/")</f>
        <v>/</v>
      </c>
      <c r="M31" s="148" t="s">
        <v>68</v>
      </c>
      <c r="N31" s="167"/>
      <c r="AM31" s="133">
        <f>IF(COUNTIF(F32:F34,"x")=1,$AX$5,$AX$6)</f>
        <v>-1</v>
      </c>
    </row>
    <row r="32" spans="2:39" ht="15.75" x14ac:dyDescent="0.25">
      <c r="B32" s="158"/>
      <c r="C32" s="144"/>
      <c r="D32" s="139"/>
      <c r="E32" s="139"/>
      <c r="F32" s="89"/>
      <c r="G32" s="139" t="s">
        <v>69</v>
      </c>
      <c r="H32" s="139"/>
      <c r="I32" s="139" t="s">
        <v>70</v>
      </c>
      <c r="J32" s="140"/>
      <c r="K32" s="11">
        <v>19.068032872629914</v>
      </c>
      <c r="L32" s="144"/>
      <c r="M32" s="131"/>
      <c r="N32" s="168"/>
      <c r="AM32" s="133"/>
    </row>
    <row r="33" spans="2:39" ht="15.75" x14ac:dyDescent="0.25">
      <c r="B33" s="158"/>
      <c r="C33" s="144"/>
      <c r="D33" s="139"/>
      <c r="E33" s="139"/>
      <c r="F33" s="89"/>
      <c r="G33" s="139" t="s">
        <v>71</v>
      </c>
      <c r="H33" s="139"/>
      <c r="I33" s="139" t="s">
        <v>72</v>
      </c>
      <c r="J33" s="140"/>
      <c r="K33" s="11">
        <v>9.1083907025508957</v>
      </c>
      <c r="L33" s="144"/>
      <c r="M33" s="131"/>
      <c r="N33" s="168"/>
      <c r="AM33" s="133"/>
    </row>
    <row r="34" spans="2:39" ht="15.75" x14ac:dyDescent="0.25">
      <c r="B34" s="158"/>
      <c r="C34" s="145"/>
      <c r="D34" s="141"/>
      <c r="E34" s="141"/>
      <c r="F34" s="89"/>
      <c r="G34" s="141" t="s">
        <v>73</v>
      </c>
      <c r="H34" s="141"/>
      <c r="I34" s="141" t="s">
        <v>74</v>
      </c>
      <c r="J34" s="142"/>
      <c r="K34" s="11">
        <v>8.6543899198692298</v>
      </c>
      <c r="L34" s="145"/>
      <c r="M34" s="132"/>
      <c r="N34" s="169"/>
      <c r="AM34" s="133"/>
    </row>
    <row r="35" spans="2:39" ht="15.75" x14ac:dyDescent="0.25">
      <c r="B35" s="158"/>
      <c r="C35" s="127"/>
      <c r="D35" s="151" t="s">
        <v>75</v>
      </c>
      <c r="E35" s="151"/>
      <c r="F35" s="90"/>
      <c r="G35" s="165" t="s">
        <v>76</v>
      </c>
      <c r="H35" s="165"/>
      <c r="I35" s="165"/>
      <c r="J35" s="166"/>
      <c r="K35" s="6">
        <v>1.2598521719416191</v>
      </c>
      <c r="L35" s="127" t="str">
        <f>IF(COUNTIF(F35:F37,"x")=1,SUMIF(F35:F37,"=X",K35:K37),"/")</f>
        <v>/</v>
      </c>
      <c r="M35" s="131" t="s">
        <v>77</v>
      </c>
      <c r="N35" s="168"/>
      <c r="AM35" s="133">
        <f>IF(COUNTIF(F35:F37,"x")=1,$AX$5,$AX$6)</f>
        <v>-1</v>
      </c>
    </row>
    <row r="36" spans="2:39" ht="15.75" x14ac:dyDescent="0.25">
      <c r="B36" s="158"/>
      <c r="C36" s="127"/>
      <c r="D36" s="129"/>
      <c r="E36" s="129"/>
      <c r="F36" s="90"/>
      <c r="G36" s="23" t="s">
        <v>40</v>
      </c>
      <c r="H36" s="23"/>
      <c r="I36" s="23"/>
      <c r="J36" s="24"/>
      <c r="K36" s="6">
        <v>5.7885099791912227</v>
      </c>
      <c r="L36" s="127"/>
      <c r="M36" s="131"/>
      <c r="N36" s="168"/>
      <c r="AM36" s="133"/>
    </row>
    <row r="37" spans="2:39" ht="15.75" x14ac:dyDescent="0.25">
      <c r="B37" s="158"/>
      <c r="C37" s="128"/>
      <c r="D37" s="130"/>
      <c r="E37" s="130"/>
      <c r="F37" s="90"/>
      <c r="G37" s="173" t="s">
        <v>42</v>
      </c>
      <c r="H37" s="173"/>
      <c r="I37" s="173"/>
      <c r="J37" s="174"/>
      <c r="K37" s="6">
        <v>11.066269077865574</v>
      </c>
      <c r="L37" s="128"/>
      <c r="M37" s="132"/>
      <c r="N37" s="169"/>
      <c r="AM37" s="133"/>
    </row>
    <row r="38" spans="2:39" ht="15.75" x14ac:dyDescent="0.25">
      <c r="B38" s="158"/>
      <c r="C38" s="144"/>
      <c r="D38" s="146" t="s">
        <v>78</v>
      </c>
      <c r="E38" s="146"/>
      <c r="F38" s="89"/>
      <c r="G38" s="175" t="s">
        <v>79</v>
      </c>
      <c r="H38" s="175"/>
      <c r="I38" s="175"/>
      <c r="J38" s="176"/>
      <c r="K38" s="11">
        <v>4.3981325822286257</v>
      </c>
      <c r="L38" s="144" t="str">
        <f>IF(COUNTIF(F38:F40,"x")=1,SUMIF(F38:F40,"=X",K38:K40),"/")</f>
        <v>/</v>
      </c>
      <c r="M38" s="131" t="s">
        <v>80</v>
      </c>
      <c r="N38" s="168"/>
      <c r="AM38" s="133">
        <f>IF(COUNTIF(F38:F40,"x")=1,$AX$5,$AX$6)</f>
        <v>-1</v>
      </c>
    </row>
    <row r="39" spans="2:39" ht="15.75" x14ac:dyDescent="0.25">
      <c r="B39" s="158"/>
      <c r="C39" s="144"/>
      <c r="D39" s="139"/>
      <c r="E39" s="139"/>
      <c r="F39" s="89"/>
      <c r="G39" s="177" t="s">
        <v>81</v>
      </c>
      <c r="H39" s="177"/>
      <c r="I39" s="177"/>
      <c r="J39" s="178"/>
      <c r="K39" s="11">
        <v>12.564471660715068</v>
      </c>
      <c r="L39" s="144"/>
      <c r="M39" s="131"/>
      <c r="N39" s="168"/>
      <c r="AM39" s="133"/>
    </row>
    <row r="40" spans="2:39" ht="15.75" x14ac:dyDescent="0.25">
      <c r="B40" s="158"/>
      <c r="C40" s="145"/>
      <c r="D40" s="141"/>
      <c r="E40" s="141"/>
      <c r="F40" s="89"/>
      <c r="G40" s="179" t="s">
        <v>82</v>
      </c>
      <c r="H40" s="179"/>
      <c r="I40" s="179"/>
      <c r="J40" s="180"/>
      <c r="K40" s="11">
        <v>15.47007666987772</v>
      </c>
      <c r="L40" s="145"/>
      <c r="M40" s="132"/>
      <c r="N40" s="169"/>
      <c r="AM40" s="133"/>
    </row>
    <row r="41" spans="2:39" ht="15.75" x14ac:dyDescent="0.25">
      <c r="B41" s="158"/>
      <c r="C41" s="150"/>
      <c r="D41" s="151" t="s">
        <v>83</v>
      </c>
      <c r="E41" s="151"/>
      <c r="F41" s="90"/>
      <c r="G41" s="165" t="s">
        <v>84</v>
      </c>
      <c r="H41" s="165"/>
      <c r="I41" s="165"/>
      <c r="J41" s="166"/>
      <c r="K41" s="6">
        <v>6.7390741179309579</v>
      </c>
      <c r="L41" s="150" t="str">
        <f>IF(COUNTIF(F41:F42,"x")=1,SUMIF(F41:F42,"=X",K41:K42),"/")</f>
        <v>/</v>
      </c>
      <c r="M41" s="148" t="s">
        <v>85</v>
      </c>
      <c r="N41" s="167"/>
      <c r="AM41" s="133">
        <f>IF(COUNTIF(F41:F42,"x")=1,$AX$5,$AX$6)</f>
        <v>-1</v>
      </c>
    </row>
    <row r="42" spans="2:39" ht="15.75" x14ac:dyDescent="0.25">
      <c r="B42" s="158"/>
      <c r="C42" s="128"/>
      <c r="D42" s="130"/>
      <c r="E42" s="130"/>
      <c r="F42" s="90"/>
      <c r="G42" s="173" t="s">
        <v>86</v>
      </c>
      <c r="H42" s="173"/>
      <c r="I42" s="173"/>
      <c r="J42" s="174"/>
      <c r="K42" s="6">
        <v>16.329840652081121</v>
      </c>
      <c r="L42" s="128"/>
      <c r="M42" s="132"/>
      <c r="N42" s="169"/>
      <c r="AM42" s="133"/>
    </row>
    <row r="43" spans="2:39" ht="15.75" x14ac:dyDescent="0.25">
      <c r="B43" s="158"/>
      <c r="C43" s="144"/>
      <c r="D43" s="146" t="s">
        <v>87</v>
      </c>
      <c r="E43" s="146"/>
      <c r="F43" s="89"/>
      <c r="G43" s="175" t="s">
        <v>38</v>
      </c>
      <c r="H43" s="175"/>
      <c r="I43" s="175"/>
      <c r="J43" s="176"/>
      <c r="K43" s="11">
        <v>2.6388795493371755</v>
      </c>
      <c r="L43" s="144" t="str">
        <f>IF(COUNTIF(F43:F45,"x")=1,SUMIF(F43:F45,"=X",K43:K45),"/")</f>
        <v>/</v>
      </c>
      <c r="M43" s="131" t="s">
        <v>88</v>
      </c>
      <c r="N43" s="171" t="s">
        <v>89</v>
      </c>
      <c r="AM43" s="133">
        <f>IF(COUNTIF(F43:F45,"x")=1,$AX$5,$AX$6)</f>
        <v>-1</v>
      </c>
    </row>
    <row r="44" spans="2:39" ht="15.75" x14ac:dyDescent="0.25">
      <c r="B44" s="158"/>
      <c r="C44" s="144"/>
      <c r="D44" s="139"/>
      <c r="E44" s="139"/>
      <c r="F44" s="89"/>
      <c r="G44" s="27" t="s">
        <v>40</v>
      </c>
      <c r="H44" s="27"/>
      <c r="I44" s="27"/>
      <c r="J44" s="28"/>
      <c r="K44" s="11">
        <v>10.697393441936722</v>
      </c>
      <c r="L44" s="144"/>
      <c r="M44" s="131"/>
      <c r="N44" s="171"/>
      <c r="AM44" s="133"/>
    </row>
    <row r="45" spans="2:39" ht="15.75" x14ac:dyDescent="0.25">
      <c r="B45" s="158"/>
      <c r="C45" s="145"/>
      <c r="D45" s="141"/>
      <c r="E45" s="141"/>
      <c r="F45" s="89"/>
      <c r="G45" s="179" t="s">
        <v>42</v>
      </c>
      <c r="H45" s="179"/>
      <c r="I45" s="179"/>
      <c r="J45" s="180"/>
      <c r="K45" s="11">
        <v>27.06979666739425</v>
      </c>
      <c r="L45" s="145"/>
      <c r="M45" s="132"/>
      <c r="N45" s="172"/>
      <c r="AM45" s="133"/>
    </row>
    <row r="46" spans="2:39" ht="15.75" x14ac:dyDescent="0.25">
      <c r="B46" s="158"/>
      <c r="C46" s="150"/>
      <c r="D46" s="151" t="s">
        <v>90</v>
      </c>
      <c r="E46" s="151"/>
      <c r="F46" s="90"/>
      <c r="G46" s="165" t="s">
        <v>91</v>
      </c>
      <c r="H46" s="165"/>
      <c r="I46" s="165"/>
      <c r="J46" s="166"/>
      <c r="K46" s="6">
        <v>6.781636691307364</v>
      </c>
      <c r="L46" s="150" t="str">
        <f>IF(COUNTIF(F46:F47,"x")=1,SUMIF(F46:F47,"=X",K46:K47),"/")</f>
        <v>/</v>
      </c>
      <c r="M46" s="148" t="s">
        <v>92</v>
      </c>
      <c r="N46" s="181" t="s">
        <v>62</v>
      </c>
      <c r="AM46" s="133">
        <f>IF(COUNTIF(F46:F47,"x")=1,$AX$5,$AX$6)</f>
        <v>-1</v>
      </c>
    </row>
    <row r="47" spans="2:39" ht="15.75" x14ac:dyDescent="0.25">
      <c r="B47" s="158"/>
      <c r="C47" s="128"/>
      <c r="D47" s="130"/>
      <c r="E47" s="130"/>
      <c r="F47" s="90"/>
      <c r="G47" s="173" t="s">
        <v>93</v>
      </c>
      <c r="H47" s="173"/>
      <c r="I47" s="173"/>
      <c r="J47" s="174"/>
      <c r="K47" s="6">
        <v>21.536662128461462</v>
      </c>
      <c r="L47" s="128"/>
      <c r="M47" s="132"/>
      <c r="N47" s="182"/>
      <c r="AM47" s="133"/>
    </row>
    <row r="48" spans="2:39" ht="15.75" x14ac:dyDescent="0.25">
      <c r="B48" s="158"/>
      <c r="C48" s="144"/>
      <c r="D48" s="146" t="s">
        <v>94</v>
      </c>
      <c r="E48" s="146"/>
      <c r="F48" s="89"/>
      <c r="G48" s="175" t="s">
        <v>95</v>
      </c>
      <c r="H48" s="175"/>
      <c r="I48" s="175"/>
      <c r="J48" s="176"/>
      <c r="K48" s="11">
        <v>4.5674370407703293</v>
      </c>
      <c r="L48" s="144" t="str">
        <f>IF(COUNTIF(F48:F50,"x")=1,SUMIF(F48:F50,"=X",K48:K50),"/")</f>
        <v>/</v>
      </c>
      <c r="M48" s="131" t="s">
        <v>96</v>
      </c>
      <c r="N48" s="171" t="s">
        <v>97</v>
      </c>
      <c r="AM48" s="133">
        <f>IF(COUNTIF(F48:F50,"x")=1,$AX$5,$AX$6)</f>
        <v>-1</v>
      </c>
    </row>
    <row r="49" spans="2:39" ht="15.75" x14ac:dyDescent="0.25">
      <c r="B49" s="158"/>
      <c r="C49" s="144"/>
      <c r="D49" s="139"/>
      <c r="E49" s="139"/>
      <c r="F49" s="89"/>
      <c r="G49" s="177" t="s">
        <v>98</v>
      </c>
      <c r="H49" s="177"/>
      <c r="I49" s="177"/>
      <c r="J49" s="178"/>
      <c r="K49" s="11">
        <v>4.8795625788639736</v>
      </c>
      <c r="L49" s="144"/>
      <c r="M49" s="131"/>
      <c r="N49" s="171"/>
      <c r="AM49" s="133"/>
    </row>
    <row r="50" spans="2:39" ht="15.75" x14ac:dyDescent="0.25">
      <c r="B50" s="158"/>
      <c r="C50" s="145"/>
      <c r="D50" s="141"/>
      <c r="E50" s="141"/>
      <c r="F50" s="89"/>
      <c r="G50" s="179" t="s">
        <v>99</v>
      </c>
      <c r="H50" s="179"/>
      <c r="I50" s="179"/>
      <c r="J50" s="180"/>
      <c r="K50" s="11">
        <v>4.8710500641886929</v>
      </c>
      <c r="L50" s="145"/>
      <c r="M50" s="132"/>
      <c r="N50" s="172"/>
      <c r="AM50" s="133"/>
    </row>
    <row r="51" spans="2:39" ht="15.75" x14ac:dyDescent="0.25">
      <c r="B51" s="158"/>
      <c r="C51" s="127"/>
      <c r="D51" s="151" t="s">
        <v>100</v>
      </c>
      <c r="E51" s="151"/>
      <c r="F51" s="90"/>
      <c r="G51" s="165" t="s">
        <v>101</v>
      </c>
      <c r="H51" s="165"/>
      <c r="I51" s="165"/>
      <c r="J51" s="166"/>
      <c r="K51" s="6">
        <v>1.54644016600942</v>
      </c>
      <c r="L51" s="127" t="str">
        <f>IF(COUNTIF(F51:F53,"x")=1,SUMIF(F51:F53,"=X",K51:K53),"/")</f>
        <v>/</v>
      </c>
      <c r="M51" s="131" t="s">
        <v>102</v>
      </c>
      <c r="N51" s="171" t="s">
        <v>89</v>
      </c>
      <c r="AM51" s="133">
        <f>IF(COUNTIF(F51:F53,"x")=1,$AX$5,$AX$6)</f>
        <v>-1</v>
      </c>
    </row>
    <row r="52" spans="2:39" ht="15.75" x14ac:dyDescent="0.25">
      <c r="B52" s="158"/>
      <c r="C52" s="127"/>
      <c r="D52" s="129"/>
      <c r="E52" s="129"/>
      <c r="F52" s="90"/>
      <c r="G52" s="163" t="s">
        <v>40</v>
      </c>
      <c r="H52" s="163"/>
      <c r="I52" s="163"/>
      <c r="J52" s="164"/>
      <c r="K52" s="6">
        <v>7.0370121315658007</v>
      </c>
      <c r="L52" s="127"/>
      <c r="M52" s="131"/>
      <c r="N52" s="171"/>
      <c r="AM52" s="133"/>
    </row>
    <row r="53" spans="2:39" ht="16.5" thickBot="1" x14ac:dyDescent="0.3">
      <c r="B53" s="159"/>
      <c r="C53" s="183"/>
      <c r="D53" s="184"/>
      <c r="E53" s="129"/>
      <c r="F53" s="91"/>
      <c r="G53" s="163" t="s">
        <v>42</v>
      </c>
      <c r="H53" s="163"/>
      <c r="I53" s="163"/>
      <c r="J53" s="164"/>
      <c r="K53" s="29">
        <v>18.174218831725383</v>
      </c>
      <c r="L53" s="183"/>
      <c r="M53" s="155"/>
      <c r="N53" s="185"/>
      <c r="AM53" s="133"/>
    </row>
    <row r="54" spans="2:39" ht="9.9499999999999993" customHeight="1" thickTop="1" thickBot="1" x14ac:dyDescent="0.3">
      <c r="B54" s="21"/>
      <c r="C54" s="21"/>
      <c r="D54" s="21"/>
      <c r="E54" s="21"/>
      <c r="F54" s="110"/>
      <c r="G54" s="21"/>
      <c r="H54" s="21"/>
      <c r="I54" s="21"/>
      <c r="J54" s="21"/>
      <c r="K54" s="30"/>
      <c r="L54" s="21"/>
      <c r="M54" s="21"/>
      <c r="N54" s="21"/>
    </row>
    <row r="55" spans="2:39" ht="16.5" thickTop="1" x14ac:dyDescent="0.25">
      <c r="B55" s="157" t="s">
        <v>103</v>
      </c>
      <c r="C55" s="186"/>
      <c r="D55" s="160" t="s">
        <v>104</v>
      </c>
      <c r="E55" s="160"/>
      <c r="F55" s="92"/>
      <c r="G55" s="187" t="s">
        <v>105</v>
      </c>
      <c r="H55" s="187"/>
      <c r="I55" s="187"/>
      <c r="J55" s="187"/>
      <c r="K55" s="31">
        <v>17.620905377832106</v>
      </c>
      <c r="L55" s="188" t="str">
        <f>IF(COUNTIF(F55:F56,"x")=1,SUMIF(F55:F56,"=X",K55:K56),"/")</f>
        <v>/</v>
      </c>
      <c r="M55" s="190" t="s">
        <v>106</v>
      </c>
      <c r="N55" s="192" t="s">
        <v>107</v>
      </c>
      <c r="AM55" s="133">
        <f>IF(COUNTIF(F55:F56,"x")=1,$AX$5,$AX$6)</f>
        <v>-1</v>
      </c>
    </row>
    <row r="56" spans="2:39" ht="15.75" x14ac:dyDescent="0.25">
      <c r="B56" s="158"/>
      <c r="C56" s="128"/>
      <c r="D56" s="162"/>
      <c r="E56" s="162"/>
      <c r="F56" s="88"/>
      <c r="G56" s="173" t="s">
        <v>108</v>
      </c>
      <c r="H56" s="173"/>
      <c r="I56" s="173"/>
      <c r="J56" s="173"/>
      <c r="K56" s="26">
        <v>10.186642561419848</v>
      </c>
      <c r="L56" s="189"/>
      <c r="M56" s="191"/>
      <c r="N56" s="193"/>
      <c r="AM56" s="133"/>
    </row>
    <row r="57" spans="2:39" ht="15.75" x14ac:dyDescent="0.25">
      <c r="B57" s="158"/>
      <c r="C57" s="143"/>
      <c r="D57" s="146" t="s">
        <v>109</v>
      </c>
      <c r="E57" s="146"/>
      <c r="F57" s="89"/>
      <c r="G57" s="175" t="s">
        <v>110</v>
      </c>
      <c r="H57" s="175"/>
      <c r="I57" s="175"/>
      <c r="J57" s="175"/>
      <c r="K57" s="11">
        <v>1.1775645300805675</v>
      </c>
      <c r="L57" s="194" t="str">
        <f>IF(COUNTIF(F57:F61,"x")=1,SUMIF(F57:F61,"=X",K57:K61),"/")</f>
        <v>/</v>
      </c>
      <c r="M57" s="197" t="s">
        <v>111</v>
      </c>
      <c r="N57" s="199" t="s">
        <v>112</v>
      </c>
      <c r="AM57" s="133">
        <f>IF(COUNTIF(F57:F61,"x")=1,$AX$5,$AX$6)</f>
        <v>-1</v>
      </c>
    </row>
    <row r="58" spans="2:39" ht="15.75" x14ac:dyDescent="0.25">
      <c r="B58" s="158"/>
      <c r="C58" s="144"/>
      <c r="D58" s="139"/>
      <c r="E58" s="139"/>
      <c r="F58" s="89"/>
      <c r="G58" s="177" t="s">
        <v>113</v>
      </c>
      <c r="H58" s="177"/>
      <c r="I58" s="177"/>
      <c r="J58" s="177"/>
      <c r="K58" s="11">
        <v>2.6530670737959774</v>
      </c>
      <c r="L58" s="195"/>
      <c r="M58" s="198"/>
      <c r="N58" s="200"/>
      <c r="AM58" s="133"/>
    </row>
    <row r="59" spans="2:39" ht="15.75" x14ac:dyDescent="0.25">
      <c r="B59" s="158"/>
      <c r="C59" s="144"/>
      <c r="D59" s="139"/>
      <c r="E59" s="139"/>
      <c r="F59" s="89"/>
      <c r="G59" s="177" t="s">
        <v>114</v>
      </c>
      <c r="H59" s="177"/>
      <c r="I59" s="177"/>
      <c r="J59" s="177"/>
      <c r="K59" s="11">
        <v>4.3839450577698234</v>
      </c>
      <c r="L59" s="195"/>
      <c r="M59" s="198"/>
      <c r="N59" s="200"/>
      <c r="AM59" s="133"/>
    </row>
    <row r="60" spans="2:39" ht="15.75" x14ac:dyDescent="0.25">
      <c r="B60" s="158"/>
      <c r="C60" s="144"/>
      <c r="D60" s="139"/>
      <c r="E60" s="139"/>
      <c r="F60" s="89"/>
      <c r="G60" s="177" t="s">
        <v>115</v>
      </c>
      <c r="H60" s="177"/>
      <c r="I60" s="177"/>
      <c r="J60" s="177"/>
      <c r="K60" s="11">
        <v>5.6324472101444014</v>
      </c>
      <c r="L60" s="195"/>
      <c r="M60" s="198"/>
      <c r="N60" s="200"/>
      <c r="AM60" s="133"/>
    </row>
    <row r="61" spans="2:39" ht="15.75" x14ac:dyDescent="0.25">
      <c r="B61" s="158"/>
      <c r="C61" s="145"/>
      <c r="D61" s="141"/>
      <c r="E61" s="141"/>
      <c r="F61" s="89"/>
      <c r="G61" s="179" t="s">
        <v>116</v>
      </c>
      <c r="H61" s="179"/>
      <c r="I61" s="179"/>
      <c r="J61" s="179"/>
      <c r="K61" s="11">
        <v>13.322085466815095</v>
      </c>
      <c r="L61" s="196"/>
      <c r="M61" s="191"/>
      <c r="N61" s="193"/>
      <c r="AM61" s="133"/>
    </row>
    <row r="62" spans="2:39" ht="15.75" x14ac:dyDescent="0.25">
      <c r="B62" s="158"/>
      <c r="C62" s="150"/>
      <c r="D62" s="151" t="s">
        <v>117</v>
      </c>
      <c r="E62" s="151"/>
      <c r="F62" s="90"/>
      <c r="G62" s="165" t="s">
        <v>118</v>
      </c>
      <c r="H62" s="165"/>
      <c r="I62" s="165"/>
      <c r="J62" s="165"/>
      <c r="K62" s="6">
        <v>2.241628864490719</v>
      </c>
      <c r="L62" s="150" t="str">
        <f>IF(COUNTIF(F62:F63,"x")=1,SUMIF(F62:F63,"=X",K62:K63),"/")</f>
        <v>/</v>
      </c>
      <c r="M62" s="197" t="s">
        <v>119</v>
      </c>
      <c r="N62" s="199" t="s">
        <v>120</v>
      </c>
      <c r="AM62" s="133">
        <f>IF(COUNTIF(F62:F63,"x")=1,$AX$5,$AX$6)</f>
        <v>-1</v>
      </c>
    </row>
    <row r="63" spans="2:39" ht="15.75" x14ac:dyDescent="0.25">
      <c r="B63" s="158"/>
      <c r="C63" s="128"/>
      <c r="D63" s="130"/>
      <c r="E63" s="130"/>
      <c r="F63" s="90"/>
      <c r="G63" s="173" t="s">
        <v>121</v>
      </c>
      <c r="H63" s="173"/>
      <c r="I63" s="173"/>
      <c r="J63" s="173"/>
      <c r="K63" s="6">
        <v>12.79714706183942</v>
      </c>
      <c r="L63" s="128"/>
      <c r="M63" s="191"/>
      <c r="N63" s="193"/>
      <c r="AM63" s="133"/>
    </row>
    <row r="64" spans="2:39" ht="15.75" x14ac:dyDescent="0.25">
      <c r="B64" s="158"/>
      <c r="C64" s="143"/>
      <c r="D64" s="146" t="s">
        <v>122</v>
      </c>
      <c r="E64" s="146"/>
      <c r="F64" s="89"/>
      <c r="G64" s="175" t="s">
        <v>123</v>
      </c>
      <c r="H64" s="175"/>
      <c r="I64" s="175"/>
      <c r="J64" s="175"/>
      <c r="K64" s="11">
        <v>1.7876280818090544</v>
      </c>
      <c r="L64" s="194" t="str">
        <f>IF(COUNTIF(F64:F65,"x")=1,SUMIF(F64:F65,"=X",K64:K65),"/")</f>
        <v>/</v>
      </c>
      <c r="M64" s="197" t="s">
        <v>124</v>
      </c>
      <c r="N64" s="201"/>
      <c r="AM64" s="133">
        <f>IF(COUNTIF(F64:F65,"x")=1,$AX$5,$AX$6)</f>
        <v>-1</v>
      </c>
    </row>
    <row r="65" spans="2:39" ht="15.75" x14ac:dyDescent="0.25">
      <c r="B65" s="158"/>
      <c r="C65" s="145"/>
      <c r="D65" s="141"/>
      <c r="E65" s="141"/>
      <c r="F65" s="89"/>
      <c r="G65" s="179" t="s">
        <v>125</v>
      </c>
      <c r="H65" s="179"/>
      <c r="I65" s="179"/>
      <c r="J65" s="179"/>
      <c r="K65" s="11">
        <v>15.861652344940655</v>
      </c>
      <c r="L65" s="196"/>
      <c r="M65" s="191"/>
      <c r="N65" s="202"/>
      <c r="AM65" s="133"/>
    </row>
    <row r="66" spans="2:39" ht="15.75" x14ac:dyDescent="0.25">
      <c r="B66" s="158"/>
      <c r="C66" s="150"/>
      <c r="D66" s="151" t="s">
        <v>126</v>
      </c>
      <c r="E66" s="151"/>
      <c r="F66" s="90"/>
      <c r="G66" s="165" t="s">
        <v>127</v>
      </c>
      <c r="H66" s="165"/>
      <c r="I66" s="165"/>
      <c r="J66" s="165"/>
      <c r="K66" s="6">
        <v>5.2210090008391425</v>
      </c>
      <c r="L66" s="203" t="str">
        <f>IF(COUNTIF(F66:F69,"x")=1,SUMIF(F66:F69,"=X",K66:K69),"/")</f>
        <v>/</v>
      </c>
      <c r="M66" s="197" t="s">
        <v>128</v>
      </c>
      <c r="N66" s="201"/>
      <c r="AM66" s="133">
        <f>IF(COUNTIF(F66:F69,"x")=1,$AX$5,$AX$6)</f>
        <v>-1</v>
      </c>
    </row>
    <row r="67" spans="2:39" ht="15.75" x14ac:dyDescent="0.25">
      <c r="B67" s="158"/>
      <c r="C67" s="127"/>
      <c r="D67" s="129"/>
      <c r="E67" s="129"/>
      <c r="F67" s="90"/>
      <c r="G67" s="163" t="s">
        <v>129</v>
      </c>
      <c r="H67" s="163"/>
      <c r="I67" s="163"/>
      <c r="J67" s="163"/>
      <c r="K67" s="6">
        <v>4.9940086094983096</v>
      </c>
      <c r="L67" s="204"/>
      <c r="M67" s="198"/>
      <c r="N67" s="205"/>
      <c r="AM67" s="133"/>
    </row>
    <row r="68" spans="2:39" ht="15.75" x14ac:dyDescent="0.25">
      <c r="B68" s="158"/>
      <c r="C68" s="127"/>
      <c r="D68" s="129"/>
      <c r="E68" s="129"/>
      <c r="F68" s="90"/>
      <c r="G68" s="163" t="s">
        <v>130</v>
      </c>
      <c r="H68" s="163"/>
      <c r="I68" s="163"/>
      <c r="J68" s="163"/>
      <c r="K68" s="6">
        <v>5.9303852237792434</v>
      </c>
      <c r="L68" s="204"/>
      <c r="M68" s="198"/>
      <c r="N68" s="205"/>
      <c r="AM68" s="133"/>
    </row>
    <row r="69" spans="2:39" ht="15.75" x14ac:dyDescent="0.25">
      <c r="B69" s="158"/>
      <c r="C69" s="128"/>
      <c r="D69" s="130"/>
      <c r="E69" s="130"/>
      <c r="F69" s="90"/>
      <c r="G69" s="173" t="s">
        <v>131</v>
      </c>
      <c r="H69" s="173"/>
      <c r="I69" s="173"/>
      <c r="J69" s="173"/>
      <c r="K69" s="6">
        <v>9.1793283248449047</v>
      </c>
      <c r="L69" s="189"/>
      <c r="M69" s="191"/>
      <c r="N69" s="202"/>
      <c r="AM69" s="133"/>
    </row>
    <row r="70" spans="2:39" ht="15.75" x14ac:dyDescent="0.25">
      <c r="B70" s="158"/>
      <c r="C70" s="144"/>
      <c r="D70" s="146" t="s">
        <v>132</v>
      </c>
      <c r="E70" s="146"/>
      <c r="F70" s="89"/>
      <c r="G70" s="175" t="s">
        <v>99</v>
      </c>
      <c r="H70" s="175"/>
      <c r="I70" s="175"/>
      <c r="J70" s="175"/>
      <c r="K70" s="11">
        <v>0.79450136969291296</v>
      </c>
      <c r="L70" s="144" t="str">
        <f>IF(COUNTIF(F70:F72,"x")=1,SUMIF(F70:F72,"=X",K70:K72),"/")</f>
        <v>/</v>
      </c>
      <c r="M70" s="198" t="s">
        <v>133</v>
      </c>
      <c r="N70" s="206" t="s">
        <v>304</v>
      </c>
      <c r="AM70" s="133">
        <f>IF(COUNTIF(F70:F72,"x")=1,$AX$5,$AX$6)</f>
        <v>-1</v>
      </c>
    </row>
    <row r="71" spans="2:39" ht="15.75" x14ac:dyDescent="0.25">
      <c r="B71" s="158"/>
      <c r="C71" s="144"/>
      <c r="D71" s="139"/>
      <c r="E71" s="139"/>
      <c r="F71" s="89"/>
      <c r="G71" s="177" t="s">
        <v>135</v>
      </c>
      <c r="H71" s="177"/>
      <c r="I71" s="177"/>
      <c r="J71" s="177"/>
      <c r="K71" s="11">
        <v>10.867643735442346</v>
      </c>
      <c r="L71" s="144"/>
      <c r="M71" s="198"/>
      <c r="N71" s="206"/>
      <c r="AM71" s="133"/>
    </row>
    <row r="72" spans="2:39" ht="15.75" x14ac:dyDescent="0.25">
      <c r="B72" s="158"/>
      <c r="C72" s="145"/>
      <c r="D72" s="141"/>
      <c r="E72" s="141"/>
      <c r="F72" s="89"/>
      <c r="G72" s="179" t="s">
        <v>136</v>
      </c>
      <c r="H72" s="179"/>
      <c r="I72" s="179"/>
      <c r="J72" s="179"/>
      <c r="K72" s="11">
        <v>24.48766721589228</v>
      </c>
      <c r="L72" s="145"/>
      <c r="M72" s="191"/>
      <c r="N72" s="207"/>
      <c r="AM72" s="133"/>
    </row>
    <row r="73" spans="2:39" ht="15.75" x14ac:dyDescent="0.25">
      <c r="B73" s="158"/>
      <c r="C73" s="150"/>
      <c r="D73" s="151" t="s">
        <v>137</v>
      </c>
      <c r="E73" s="152"/>
      <c r="F73" s="93"/>
      <c r="G73" s="211" t="s">
        <v>138</v>
      </c>
      <c r="H73" s="212"/>
      <c r="I73" s="212"/>
      <c r="J73" s="213"/>
      <c r="K73" s="33">
        <v>0</v>
      </c>
      <c r="L73" s="203" t="str">
        <f>IF(COUNTIF(F73:F76,"x")=1,SUMIF(F73:F76,"=X",K73:K76),"/")</f>
        <v>/</v>
      </c>
      <c r="M73" s="197" t="s">
        <v>139</v>
      </c>
      <c r="N73" s="199" t="s">
        <v>140</v>
      </c>
      <c r="AM73" s="133">
        <f>IF(COUNTIF(F73:F76,"x")=1,$AX$5,$AX$6)</f>
        <v>-1</v>
      </c>
    </row>
    <row r="74" spans="2:39" ht="15.75" customHeight="1" x14ac:dyDescent="0.25">
      <c r="B74" s="158"/>
      <c r="C74" s="127"/>
      <c r="D74" s="129"/>
      <c r="E74" s="149"/>
      <c r="F74" s="94"/>
      <c r="G74" s="163" t="s">
        <v>141</v>
      </c>
      <c r="H74" s="163"/>
      <c r="I74" s="163"/>
      <c r="J74" s="163"/>
      <c r="K74" s="4">
        <v>2.8942549895956113</v>
      </c>
      <c r="L74" s="204"/>
      <c r="M74" s="198"/>
      <c r="N74" s="200"/>
      <c r="AM74" s="133"/>
    </row>
    <row r="75" spans="2:39" ht="15.75" x14ac:dyDescent="0.25">
      <c r="B75" s="158"/>
      <c r="C75" s="127"/>
      <c r="D75" s="129"/>
      <c r="E75" s="149"/>
      <c r="F75" s="90"/>
      <c r="G75" s="163" t="s">
        <v>142</v>
      </c>
      <c r="H75" s="163"/>
      <c r="I75" s="163"/>
      <c r="J75" s="163"/>
      <c r="K75" s="6">
        <v>14.939463255118525</v>
      </c>
      <c r="L75" s="204"/>
      <c r="M75" s="198"/>
      <c r="N75" s="200"/>
      <c r="AM75" s="133"/>
    </row>
    <row r="76" spans="2:39" ht="15.75" x14ac:dyDescent="0.25">
      <c r="B76" s="158"/>
      <c r="C76" s="128"/>
      <c r="D76" s="130"/>
      <c r="E76" s="134"/>
      <c r="F76" s="90"/>
      <c r="G76" s="173" t="s">
        <v>143</v>
      </c>
      <c r="H76" s="173"/>
      <c r="I76" s="173"/>
      <c r="J76" s="173"/>
      <c r="K76" s="6">
        <v>7.235637473989029</v>
      </c>
      <c r="L76" s="189"/>
      <c r="M76" s="191"/>
      <c r="N76" s="193"/>
      <c r="AM76" s="133"/>
    </row>
    <row r="77" spans="2:39" ht="15.75" x14ac:dyDescent="0.25">
      <c r="B77" s="158"/>
      <c r="C77" s="143"/>
      <c r="D77" s="146" t="s">
        <v>144</v>
      </c>
      <c r="E77" s="147"/>
      <c r="F77" s="95"/>
      <c r="G77" s="208" t="s">
        <v>138</v>
      </c>
      <c r="H77" s="209"/>
      <c r="I77" s="209"/>
      <c r="J77" s="210"/>
      <c r="K77" s="34">
        <v>0</v>
      </c>
      <c r="L77" s="143" t="str">
        <f>IF(COUNTIF(F77:F80,"x")=1,SUMIF(F77:F80,"=X",K77:K80),"/")</f>
        <v>/</v>
      </c>
      <c r="M77" s="197" t="s">
        <v>145</v>
      </c>
      <c r="N77" s="199" t="s">
        <v>146</v>
      </c>
      <c r="AM77" s="133">
        <f>IF(COUNTIF(F77:F80,"x")=1,$AX$5,$AX$6)</f>
        <v>-1</v>
      </c>
    </row>
    <row r="78" spans="2:39" ht="15.75" customHeight="1" x14ac:dyDescent="0.25">
      <c r="B78" s="158"/>
      <c r="C78" s="144"/>
      <c r="D78" s="139"/>
      <c r="E78" s="140"/>
      <c r="F78" s="96"/>
      <c r="G78" s="177" t="s">
        <v>147</v>
      </c>
      <c r="H78" s="177"/>
      <c r="I78" s="177"/>
      <c r="J78" s="177"/>
      <c r="K78" s="32">
        <v>2.298378962325927</v>
      </c>
      <c r="L78" s="144"/>
      <c r="M78" s="198"/>
      <c r="N78" s="200"/>
      <c r="AM78" s="133"/>
    </row>
    <row r="79" spans="2:39" ht="15.75" x14ac:dyDescent="0.25">
      <c r="B79" s="158"/>
      <c r="C79" s="144"/>
      <c r="D79" s="139"/>
      <c r="E79" s="140"/>
      <c r="F79" s="89"/>
      <c r="G79" s="177" t="s">
        <v>148</v>
      </c>
      <c r="H79" s="177"/>
      <c r="I79" s="177"/>
      <c r="J79" s="177"/>
      <c r="K79" s="11">
        <v>7.5052004387062672</v>
      </c>
      <c r="L79" s="144"/>
      <c r="M79" s="198"/>
      <c r="N79" s="200"/>
      <c r="AM79" s="133"/>
    </row>
    <row r="80" spans="2:39" ht="15.75" customHeight="1" x14ac:dyDescent="0.25">
      <c r="B80" s="158"/>
      <c r="C80" s="145"/>
      <c r="D80" s="141"/>
      <c r="E80" s="142"/>
      <c r="F80" s="89"/>
      <c r="G80" s="214" t="s">
        <v>149</v>
      </c>
      <c r="H80" s="179"/>
      <c r="I80" s="179"/>
      <c r="J80" s="180"/>
      <c r="K80" s="11">
        <v>8.0159513192231397</v>
      </c>
      <c r="L80" s="145"/>
      <c r="M80" s="191"/>
      <c r="N80" s="193"/>
      <c r="AM80" s="133"/>
    </row>
    <row r="81" spans="2:39" ht="15.75" customHeight="1" x14ac:dyDescent="0.25">
      <c r="B81" s="158"/>
      <c r="C81" s="150"/>
      <c r="D81" s="151" t="s">
        <v>150</v>
      </c>
      <c r="E81" s="152"/>
      <c r="F81" s="93"/>
      <c r="G81" s="211" t="s">
        <v>138</v>
      </c>
      <c r="H81" s="212"/>
      <c r="I81" s="212"/>
      <c r="J81" s="213"/>
      <c r="K81" s="33">
        <v>0</v>
      </c>
      <c r="L81" s="127" t="str">
        <f>IF(COUNTIF(F81:F83,"x")=1,SUMIF(F81:F83,"=X",K81:K83),"/")</f>
        <v>/</v>
      </c>
      <c r="M81" s="197" t="s">
        <v>151</v>
      </c>
      <c r="N81" s="199" t="s">
        <v>152</v>
      </c>
      <c r="AM81" s="133">
        <f>IF(COUNTIF(F81:F83,"x")=1,$AX$5,$AX$6)</f>
        <v>-1</v>
      </c>
    </row>
    <row r="82" spans="2:39" ht="15.75" customHeight="1" x14ac:dyDescent="0.25">
      <c r="B82" s="158"/>
      <c r="C82" s="127"/>
      <c r="D82" s="129"/>
      <c r="E82" s="149"/>
      <c r="F82" s="94"/>
      <c r="G82" s="163" t="s">
        <v>153</v>
      </c>
      <c r="H82" s="163"/>
      <c r="I82" s="163"/>
      <c r="J82" s="163"/>
      <c r="K82" s="4">
        <v>2.4260666824551449</v>
      </c>
      <c r="L82" s="127"/>
      <c r="M82" s="198"/>
      <c r="N82" s="200"/>
      <c r="AM82" s="133"/>
    </row>
    <row r="83" spans="2:39" ht="15.75" x14ac:dyDescent="0.25">
      <c r="B83" s="158"/>
      <c r="C83" s="128"/>
      <c r="D83" s="130"/>
      <c r="E83" s="134"/>
      <c r="F83" s="90"/>
      <c r="G83" s="173" t="s">
        <v>154</v>
      </c>
      <c r="H83" s="173"/>
      <c r="I83" s="173"/>
      <c r="J83" s="173"/>
      <c r="K83" s="6">
        <v>13.534898333697125</v>
      </c>
      <c r="L83" s="128"/>
      <c r="M83" s="191"/>
      <c r="N83" s="193"/>
      <c r="AM83" s="133"/>
    </row>
    <row r="84" spans="2:39" ht="15.75" x14ac:dyDescent="0.25">
      <c r="B84" s="158"/>
      <c r="C84" s="143"/>
      <c r="D84" s="146" t="s">
        <v>155</v>
      </c>
      <c r="E84" s="147"/>
      <c r="F84" s="95"/>
      <c r="G84" s="208" t="s">
        <v>156</v>
      </c>
      <c r="H84" s="209"/>
      <c r="I84" s="209"/>
      <c r="J84" s="210"/>
      <c r="K84" s="34">
        <v>0</v>
      </c>
      <c r="L84" s="144" t="str">
        <f>IF(COUNTIF(F84:F86,"x")=1,SUMIF(F84:F86,"=X",K84:K86),"/")</f>
        <v>/</v>
      </c>
      <c r="M84" s="148" t="s">
        <v>157</v>
      </c>
      <c r="N84" s="167"/>
      <c r="AM84" s="133">
        <f>IF(COUNTIF(F84:F86,"x")=1,$AX$5,$AX$6)</f>
        <v>-1</v>
      </c>
    </row>
    <row r="85" spans="2:39" ht="15.75" customHeight="1" x14ac:dyDescent="0.25">
      <c r="B85" s="158"/>
      <c r="C85" s="144"/>
      <c r="D85" s="139"/>
      <c r="E85" s="140"/>
      <c r="F85" s="96"/>
      <c r="G85" s="177" t="s">
        <v>158</v>
      </c>
      <c r="H85" s="177"/>
      <c r="I85" s="177"/>
      <c r="J85" s="177"/>
      <c r="K85" s="32">
        <v>2.468629255831551</v>
      </c>
      <c r="L85" s="144"/>
      <c r="M85" s="131"/>
      <c r="N85" s="168"/>
      <c r="AM85" s="133"/>
    </row>
    <row r="86" spans="2:39" ht="15.75" x14ac:dyDescent="0.25">
      <c r="B86" s="158"/>
      <c r="C86" s="145"/>
      <c r="D86" s="141"/>
      <c r="E86" s="142"/>
      <c r="F86" s="89"/>
      <c r="G86" s="179" t="s">
        <v>159</v>
      </c>
      <c r="H86" s="179"/>
      <c r="I86" s="179"/>
      <c r="J86" s="179"/>
      <c r="K86" s="11">
        <v>9.8461419744085994</v>
      </c>
      <c r="L86" s="145"/>
      <c r="M86" s="132"/>
      <c r="N86" s="169"/>
      <c r="AM86" s="133"/>
    </row>
    <row r="87" spans="2:39" ht="15.75" x14ac:dyDescent="0.25">
      <c r="B87" s="158"/>
      <c r="C87" s="150"/>
      <c r="D87" s="151" t="s">
        <v>160</v>
      </c>
      <c r="E87" s="152"/>
      <c r="F87" s="93"/>
      <c r="G87" s="211" t="s">
        <v>161</v>
      </c>
      <c r="H87" s="212"/>
      <c r="I87" s="212"/>
      <c r="J87" s="213"/>
      <c r="K87" s="33">
        <v>0</v>
      </c>
      <c r="L87" s="127" t="str">
        <f>IF(COUNTIF(F87:F89,"x")=1,SUMIF(F87:F89,"=X",K87:K89),"/")</f>
        <v>/</v>
      </c>
      <c r="M87" s="148" t="s">
        <v>162</v>
      </c>
      <c r="N87" s="215" t="s">
        <v>163</v>
      </c>
      <c r="AM87" s="133">
        <f>IF(COUNTIF(F87:F89,"x")=1,$AX$5,$AX$6)</f>
        <v>-1</v>
      </c>
    </row>
    <row r="88" spans="2:39" ht="15.75" customHeight="1" x14ac:dyDescent="0.25">
      <c r="B88" s="158"/>
      <c r="C88" s="127"/>
      <c r="D88" s="129"/>
      <c r="E88" s="149"/>
      <c r="F88" s="94"/>
      <c r="G88" s="163" t="s">
        <v>164</v>
      </c>
      <c r="H88" s="163"/>
      <c r="I88" s="163"/>
      <c r="J88" s="163"/>
      <c r="K88" s="4">
        <v>2.3409415357023327</v>
      </c>
      <c r="L88" s="127"/>
      <c r="M88" s="131"/>
      <c r="N88" s="171"/>
      <c r="AM88" s="133"/>
    </row>
    <row r="89" spans="2:39" ht="15.75" x14ac:dyDescent="0.25">
      <c r="B89" s="158"/>
      <c r="C89" s="128"/>
      <c r="D89" s="130"/>
      <c r="E89" s="134"/>
      <c r="F89" s="90"/>
      <c r="G89" s="173" t="s">
        <v>165</v>
      </c>
      <c r="H89" s="173"/>
      <c r="I89" s="173"/>
      <c r="J89" s="173"/>
      <c r="K89" s="6">
        <v>17.933030915925752</v>
      </c>
      <c r="L89" s="128"/>
      <c r="M89" s="132"/>
      <c r="N89" s="172"/>
      <c r="AM89" s="133"/>
    </row>
    <row r="90" spans="2:39" ht="15.75" x14ac:dyDescent="0.25">
      <c r="B90" s="158"/>
      <c r="C90" s="143"/>
      <c r="D90" s="146" t="s">
        <v>166</v>
      </c>
      <c r="E90" s="147"/>
      <c r="F90" s="95"/>
      <c r="G90" s="208" t="s">
        <v>161</v>
      </c>
      <c r="H90" s="209"/>
      <c r="I90" s="209"/>
      <c r="J90" s="210"/>
      <c r="K90" s="34">
        <v>0</v>
      </c>
      <c r="L90" s="143" t="str">
        <f>IF(COUNTIF(F90:F93,"x")=1,SUMIF(F90:F93,"=X",K90:K93),"/")</f>
        <v>/</v>
      </c>
      <c r="M90" s="148" t="s">
        <v>167</v>
      </c>
      <c r="N90" s="216"/>
      <c r="AM90" s="133">
        <f>IF(COUNTIF(F90:F93,"x")=1,$AX$5,$AX$6)</f>
        <v>-1</v>
      </c>
    </row>
    <row r="91" spans="2:39" ht="15.75" customHeight="1" x14ac:dyDescent="0.25">
      <c r="B91" s="158"/>
      <c r="C91" s="144"/>
      <c r="D91" s="139"/>
      <c r="E91" s="140"/>
      <c r="F91" s="96"/>
      <c r="G91" s="177" t="s">
        <v>168</v>
      </c>
      <c r="H91" s="177"/>
      <c r="I91" s="177"/>
      <c r="J91" s="177"/>
      <c r="K91" s="32">
        <v>3.65092296073172</v>
      </c>
      <c r="L91" s="144"/>
      <c r="M91" s="131"/>
      <c r="N91" s="217"/>
      <c r="AM91" s="133"/>
    </row>
    <row r="92" spans="2:39" ht="15.75" x14ac:dyDescent="0.25">
      <c r="B92" s="158"/>
      <c r="C92" s="144"/>
      <c r="D92" s="139"/>
      <c r="E92" s="140"/>
      <c r="F92" s="89"/>
      <c r="G92" s="177" t="s">
        <v>169</v>
      </c>
      <c r="H92" s="177"/>
      <c r="I92" s="177"/>
      <c r="J92" s="177"/>
      <c r="K92" s="11">
        <v>5.2683007490351486</v>
      </c>
      <c r="L92" s="144"/>
      <c r="M92" s="131"/>
      <c r="N92" s="217"/>
      <c r="AM92" s="133"/>
    </row>
    <row r="93" spans="2:39" ht="15.75" x14ac:dyDescent="0.25">
      <c r="B93" s="158"/>
      <c r="C93" s="145"/>
      <c r="D93" s="141"/>
      <c r="E93" s="142"/>
      <c r="F93" s="89"/>
      <c r="G93" s="179" t="s">
        <v>170</v>
      </c>
      <c r="H93" s="179"/>
      <c r="I93" s="179"/>
      <c r="J93" s="179"/>
      <c r="K93" s="11">
        <v>13.071439201376258</v>
      </c>
      <c r="L93" s="145"/>
      <c r="M93" s="132"/>
      <c r="N93" s="218"/>
      <c r="AM93" s="133"/>
    </row>
    <row r="94" spans="2:39" ht="15.75" x14ac:dyDescent="0.25">
      <c r="B94" s="158"/>
      <c r="C94" s="150"/>
      <c r="D94" s="151" t="s">
        <v>171</v>
      </c>
      <c r="E94" s="152"/>
      <c r="F94" s="93"/>
      <c r="G94" s="211" t="s">
        <v>172</v>
      </c>
      <c r="H94" s="212"/>
      <c r="I94" s="212"/>
      <c r="J94" s="213"/>
      <c r="K94" s="33">
        <v>0</v>
      </c>
      <c r="L94" s="150" t="str">
        <f>IF(COUNTIF(F94:F97,"x")=1,SUMIF(F94:F97,"=X",K94:K97),"/")</f>
        <v>/</v>
      </c>
      <c r="M94" s="148" t="s">
        <v>173</v>
      </c>
      <c r="N94" s="215" t="s">
        <v>134</v>
      </c>
      <c r="AM94" s="133">
        <f>IF(COUNTIF(F94:F97,"x")=1,$AX$5,$AX$6)</f>
        <v>-1</v>
      </c>
    </row>
    <row r="95" spans="2:39" ht="15.75" customHeight="1" x14ac:dyDescent="0.25">
      <c r="B95" s="158"/>
      <c r="C95" s="127"/>
      <c r="D95" s="129"/>
      <c r="E95" s="149"/>
      <c r="F95" s="94"/>
      <c r="G95" s="163" t="s">
        <v>174</v>
      </c>
      <c r="H95" s="163"/>
      <c r="I95" s="163"/>
      <c r="J95" s="163"/>
      <c r="K95" s="4">
        <v>1.7876280818090544</v>
      </c>
      <c r="L95" s="127"/>
      <c r="M95" s="131"/>
      <c r="N95" s="171"/>
      <c r="AM95" s="133"/>
    </row>
    <row r="96" spans="2:39" ht="15.75" x14ac:dyDescent="0.25">
      <c r="B96" s="158"/>
      <c r="C96" s="127"/>
      <c r="D96" s="129"/>
      <c r="E96" s="149"/>
      <c r="F96" s="90"/>
      <c r="G96" s="163" t="s">
        <v>175</v>
      </c>
      <c r="H96" s="163"/>
      <c r="I96" s="163"/>
      <c r="J96" s="163"/>
      <c r="K96" s="6">
        <v>5.2210090008391425</v>
      </c>
      <c r="L96" s="127"/>
      <c r="M96" s="131"/>
      <c r="N96" s="171"/>
      <c r="AM96" s="133"/>
    </row>
    <row r="97" spans="2:47" ht="16.5" thickBot="1" x14ac:dyDescent="0.3">
      <c r="B97" s="159"/>
      <c r="C97" s="183"/>
      <c r="D97" s="184"/>
      <c r="E97" s="219"/>
      <c r="F97" s="97"/>
      <c r="G97" s="220" t="s">
        <v>176</v>
      </c>
      <c r="H97" s="220"/>
      <c r="I97" s="220"/>
      <c r="J97" s="220"/>
      <c r="K97" s="35">
        <v>13.620023480449937</v>
      </c>
      <c r="L97" s="183"/>
      <c r="M97" s="155"/>
      <c r="N97" s="185"/>
      <c r="AM97" s="133"/>
    </row>
    <row r="98" spans="2:47" ht="9.9499999999999993" customHeight="1" thickTop="1" thickBot="1" x14ac:dyDescent="0.3">
      <c r="C98" s="36"/>
      <c r="F98" s="111"/>
      <c r="K98" s="37"/>
      <c r="L98" s="36"/>
      <c r="M98" s="36"/>
      <c r="N98" s="36"/>
    </row>
    <row r="99" spans="2:47" ht="16.5" thickTop="1" x14ac:dyDescent="0.25">
      <c r="B99" s="157" t="s">
        <v>177</v>
      </c>
      <c r="C99" s="186"/>
      <c r="D99" s="221" t="s">
        <v>301</v>
      </c>
      <c r="E99" s="221"/>
      <c r="F99" s="98"/>
      <c r="G99" s="187" t="s">
        <v>178</v>
      </c>
      <c r="H99" s="187"/>
      <c r="I99" s="187"/>
      <c r="J99" s="187"/>
      <c r="K99" s="38">
        <v>4.7386331692398738</v>
      </c>
      <c r="L99" s="127" t="str">
        <f>IF(COUNTIF(F99:F101,"x")=1,SUMIF(F99:F101,"=X",K99:K101),"/")</f>
        <v>/</v>
      </c>
      <c r="M99" s="190" t="s">
        <v>179</v>
      </c>
      <c r="N99" s="192" t="s">
        <v>180</v>
      </c>
      <c r="AM99" s="133">
        <f>IF(COUNTIF(F99:F101,"x")=1,$AX$5,$AX$6)</f>
        <v>-1</v>
      </c>
      <c r="AS99" t="s">
        <v>181</v>
      </c>
    </row>
    <row r="100" spans="2:47" ht="15.75" x14ac:dyDescent="0.25">
      <c r="B100" s="158"/>
      <c r="C100" s="127"/>
      <c r="D100" s="129"/>
      <c r="E100" s="129"/>
      <c r="F100" s="90"/>
      <c r="G100" s="163" t="s">
        <v>182</v>
      </c>
      <c r="H100" s="163"/>
      <c r="I100" s="163"/>
      <c r="J100" s="163"/>
      <c r="K100" s="6">
        <v>29.141175238379343</v>
      </c>
      <c r="L100" s="127"/>
      <c r="M100" s="198"/>
      <c r="N100" s="200"/>
      <c r="AM100" s="133"/>
      <c r="AS100" t="s">
        <v>183</v>
      </c>
      <c r="AT100">
        <f>COUNTIF(F101,"x")+COUNTIF(F104,"x")+COUNTIF(F110,"x")</f>
        <v>0</v>
      </c>
      <c r="AU100" t="s">
        <v>184</v>
      </c>
    </row>
    <row r="101" spans="2:47" ht="15.75" x14ac:dyDescent="0.25">
      <c r="B101" s="158"/>
      <c r="C101" s="128"/>
      <c r="D101" s="130"/>
      <c r="E101" s="130"/>
      <c r="F101" s="90"/>
      <c r="G101" s="173" t="s">
        <v>185</v>
      </c>
      <c r="H101" s="173"/>
      <c r="I101" s="173"/>
      <c r="J101" s="173"/>
      <c r="K101" s="6">
        <v>65.830113488841363</v>
      </c>
      <c r="L101" s="128"/>
      <c r="M101" s="191"/>
      <c r="N101" s="193"/>
      <c r="AM101" s="133"/>
      <c r="AS101" t="s">
        <v>186</v>
      </c>
      <c r="AT101">
        <f>COUNTIF(F99,"x")+COUNTIF(F102,"x")+COUNTIF(F105,"x")</f>
        <v>0</v>
      </c>
      <c r="AU101" t="s">
        <v>187</v>
      </c>
    </row>
    <row r="102" spans="2:47" ht="15.75" x14ac:dyDescent="0.25">
      <c r="B102" s="158"/>
      <c r="C102" s="144"/>
      <c r="D102" s="146" t="s">
        <v>188</v>
      </c>
      <c r="E102" s="146"/>
      <c r="F102" s="89"/>
      <c r="G102" s="175" t="s">
        <v>189</v>
      </c>
      <c r="H102" s="175"/>
      <c r="I102" s="175"/>
      <c r="J102" s="175"/>
      <c r="K102" s="11">
        <v>6.1573856151200754</v>
      </c>
      <c r="L102" s="144" t="str">
        <f>IF(COUNTIF(F102:F104,"x")=1,SUMIF(F102:F104,"=X",K102:K104),"/")</f>
        <v>/</v>
      </c>
      <c r="M102" s="198" t="s">
        <v>190</v>
      </c>
      <c r="N102" s="200" t="s">
        <v>180</v>
      </c>
      <c r="AM102" s="133">
        <f>IF(COUNTIF(F102:F104,"x")=1,$AX$5,$AX$6)</f>
        <v>-1</v>
      </c>
    </row>
    <row r="103" spans="2:47" ht="15.75" x14ac:dyDescent="0.25">
      <c r="B103" s="158"/>
      <c r="C103" s="144"/>
      <c r="D103" s="139"/>
      <c r="E103" s="139"/>
      <c r="F103" s="89"/>
      <c r="G103" s="177" t="s">
        <v>191</v>
      </c>
      <c r="H103" s="177"/>
      <c r="I103" s="177"/>
      <c r="J103" s="177"/>
      <c r="K103" s="11">
        <v>24.005291384293013</v>
      </c>
      <c r="L103" s="144"/>
      <c r="M103" s="198"/>
      <c r="N103" s="200"/>
      <c r="AM103" s="133"/>
      <c r="AS103" t="s">
        <v>192</v>
      </c>
      <c r="AT103" t="str">
        <f>IF(AND(AT100=0,AT101&gt;=1),"erfüllt","nicht erfüllt")</f>
        <v>nicht erfüllt</v>
      </c>
    </row>
    <row r="104" spans="2:47" ht="15.75" x14ac:dyDescent="0.25">
      <c r="B104" s="158"/>
      <c r="C104" s="145"/>
      <c r="D104" s="141"/>
      <c r="E104" s="141"/>
      <c r="F104" s="89"/>
      <c r="G104" s="179" t="s">
        <v>193</v>
      </c>
      <c r="H104" s="179"/>
      <c r="I104" s="179"/>
      <c r="J104" s="179"/>
      <c r="K104" s="11">
        <v>74.484503408710594</v>
      </c>
      <c r="L104" s="145"/>
      <c r="M104" s="191"/>
      <c r="N104" s="193"/>
      <c r="AM104" s="133"/>
      <c r="AS104" t="s">
        <v>194</v>
      </c>
      <c r="AT104" t="str">
        <f>IF(AT100&lt;=1,"erfüllt","nicht erfüllt")</f>
        <v>erfüllt</v>
      </c>
    </row>
    <row r="105" spans="2:47" ht="15.75" x14ac:dyDescent="0.25">
      <c r="B105" s="158"/>
      <c r="C105" s="127"/>
      <c r="D105" s="151" t="s">
        <v>195</v>
      </c>
      <c r="E105" s="151"/>
      <c r="F105" s="90"/>
      <c r="G105" s="165" t="s">
        <v>178</v>
      </c>
      <c r="H105" s="165"/>
      <c r="I105" s="165"/>
      <c r="J105" s="165"/>
      <c r="K105" s="6">
        <v>3.8590066527941489</v>
      </c>
      <c r="L105" s="127" t="str">
        <f>IF(COUNTIF(F105:F107,"x")=1,SUMIF(F105:F107,"=X",K105:K107),"/")</f>
        <v>/</v>
      </c>
      <c r="M105" s="198" t="s">
        <v>196</v>
      </c>
      <c r="N105" s="200" t="s">
        <v>180</v>
      </c>
      <c r="AM105" s="133">
        <f>IF(COUNTIF(F105:F107,"x")=1,$AX$5,$AX$6)</f>
        <v>-1</v>
      </c>
    </row>
    <row r="106" spans="2:47" ht="15.75" x14ac:dyDescent="0.25">
      <c r="B106" s="158"/>
      <c r="C106" s="127"/>
      <c r="D106" s="129"/>
      <c r="E106" s="129"/>
      <c r="F106" s="90"/>
      <c r="G106" s="163" t="s">
        <v>182</v>
      </c>
      <c r="H106" s="163"/>
      <c r="I106" s="163"/>
      <c r="J106" s="163"/>
      <c r="K106" s="6">
        <v>17.79115567133773</v>
      </c>
      <c r="L106" s="127"/>
      <c r="M106" s="198"/>
      <c r="N106" s="200"/>
      <c r="AM106" s="133"/>
    </row>
    <row r="107" spans="2:47" ht="15.75" x14ac:dyDescent="0.25">
      <c r="B107" s="158"/>
      <c r="C107" s="128"/>
      <c r="D107" s="130"/>
      <c r="E107" s="130"/>
      <c r="F107" s="90"/>
      <c r="G107" s="173" t="s">
        <v>185</v>
      </c>
      <c r="H107" s="173"/>
      <c r="I107" s="173"/>
      <c r="J107" s="173"/>
      <c r="K107" s="6">
        <v>41.427571419701891</v>
      </c>
      <c r="L107" s="128"/>
      <c r="M107" s="191"/>
      <c r="N107" s="193"/>
      <c r="AM107" s="133"/>
    </row>
    <row r="108" spans="2:47" ht="15.75" x14ac:dyDescent="0.25">
      <c r="B108" s="158"/>
      <c r="C108" s="144"/>
      <c r="D108" s="146" t="s">
        <v>197</v>
      </c>
      <c r="E108" s="146"/>
      <c r="F108" s="89"/>
      <c r="G108" s="175" t="s">
        <v>178</v>
      </c>
      <c r="H108" s="175"/>
      <c r="I108" s="175"/>
      <c r="J108" s="175"/>
      <c r="K108" s="11">
        <v>5.8950941606607659</v>
      </c>
      <c r="L108" s="144" t="str">
        <f>IF(COUNTIF(F108:F110,"x")=1,SUMIF(F108:F110,"=X",K108:K110),"/")</f>
        <v>/</v>
      </c>
      <c r="M108" s="198" t="s">
        <v>198</v>
      </c>
      <c r="N108" s="200" t="s">
        <v>180</v>
      </c>
      <c r="AM108" s="133">
        <f>IF(COUNTIF(F108:F110,"x")=1,$AX$5,$AX$6)</f>
        <v>-1</v>
      </c>
    </row>
    <row r="109" spans="2:47" ht="15.75" x14ac:dyDescent="0.25">
      <c r="B109" s="158"/>
      <c r="C109" s="144"/>
      <c r="D109" s="139"/>
      <c r="E109" s="139"/>
      <c r="F109" s="89"/>
      <c r="G109" s="177" t="s">
        <v>182</v>
      </c>
      <c r="H109" s="177"/>
      <c r="I109" s="177"/>
      <c r="J109" s="177"/>
      <c r="K109" s="11">
        <v>38.894069519761835</v>
      </c>
      <c r="L109" s="144"/>
      <c r="M109" s="198"/>
      <c r="N109" s="200"/>
      <c r="AM109" s="133"/>
    </row>
    <row r="110" spans="2:47" ht="15.75" x14ac:dyDescent="0.25">
      <c r="B110" s="158"/>
      <c r="C110" s="145"/>
      <c r="D110" s="141"/>
      <c r="E110" s="141"/>
      <c r="F110" s="89"/>
      <c r="G110" s="179" t="s">
        <v>185</v>
      </c>
      <c r="H110" s="179"/>
      <c r="I110" s="179"/>
      <c r="J110" s="179"/>
      <c r="K110" s="11">
        <v>89.070129588374442</v>
      </c>
      <c r="L110" s="145"/>
      <c r="M110" s="191"/>
      <c r="N110" s="193"/>
      <c r="AM110" s="133"/>
    </row>
    <row r="111" spans="2:47" ht="15.75" x14ac:dyDescent="0.25">
      <c r="B111" s="158"/>
      <c r="C111" s="127"/>
      <c r="D111" s="151" t="s">
        <v>199</v>
      </c>
      <c r="E111" s="151"/>
      <c r="F111" s="90"/>
      <c r="G111" s="165" t="s">
        <v>200</v>
      </c>
      <c r="H111" s="165"/>
      <c r="I111" s="165"/>
      <c r="J111" s="165"/>
      <c r="K111" s="6">
        <v>4.0576319952173776</v>
      </c>
      <c r="L111" s="127" t="str">
        <f>IF(COUNTIF(F111:F113,"x")=1,SUMIF(F111:F113,"=X",K111:K113),"/")</f>
        <v>/</v>
      </c>
      <c r="M111" s="198" t="s">
        <v>201</v>
      </c>
      <c r="N111" s="205"/>
      <c r="AM111" s="133">
        <f>IF(COUNTIF(F111:F113,"x")=1,$AX$5,$AX$6)</f>
        <v>-1</v>
      </c>
    </row>
    <row r="112" spans="2:47" ht="15.75" x14ac:dyDescent="0.25">
      <c r="B112" s="158"/>
      <c r="C112" s="127"/>
      <c r="D112" s="129"/>
      <c r="E112" s="129"/>
      <c r="F112" s="90"/>
      <c r="G112" s="163" t="s">
        <v>202</v>
      </c>
      <c r="H112" s="163"/>
      <c r="I112" s="163"/>
      <c r="J112" s="163"/>
      <c r="K112" s="6">
        <v>11.378394615959218</v>
      </c>
      <c r="L112" s="127"/>
      <c r="M112" s="198"/>
      <c r="N112" s="205"/>
      <c r="AM112" s="133"/>
    </row>
    <row r="113" spans="2:56" ht="15.75" x14ac:dyDescent="0.25">
      <c r="B113" s="158"/>
      <c r="C113" s="128"/>
      <c r="D113" s="130"/>
      <c r="E113" s="130"/>
      <c r="F113" s="90"/>
      <c r="G113" s="173" t="s">
        <v>203</v>
      </c>
      <c r="H113" s="173"/>
      <c r="I113" s="173"/>
      <c r="J113" s="173"/>
      <c r="K113" s="6">
        <v>37.284814277731698</v>
      </c>
      <c r="L113" s="128"/>
      <c r="M113" s="191"/>
      <c r="N113" s="202"/>
      <c r="AM113" s="133"/>
    </row>
    <row r="114" spans="2:56" ht="15.75" x14ac:dyDescent="0.25">
      <c r="B114" s="158"/>
      <c r="C114" s="143"/>
      <c r="D114" s="146" t="s">
        <v>204</v>
      </c>
      <c r="E114" s="146"/>
      <c r="F114" s="89"/>
      <c r="G114" s="175" t="s">
        <v>205</v>
      </c>
      <c r="H114" s="175"/>
      <c r="I114" s="175"/>
      <c r="J114" s="175"/>
      <c r="K114" s="11">
        <v>6.5830113488841366</v>
      </c>
      <c r="L114" s="194" t="str">
        <f>IF(COUNTIF(F114:F115,"x")=1,SUMIF(F114:F115,"=X",K114:K115),"/")</f>
        <v>/</v>
      </c>
      <c r="M114" s="197" t="s">
        <v>206</v>
      </c>
      <c r="N114" s="199" t="s">
        <v>207</v>
      </c>
      <c r="AM114" s="133">
        <f>IF(COUNTIF(F114:F115,"x")=1,$AX$5,$AX$6)</f>
        <v>-1</v>
      </c>
    </row>
    <row r="115" spans="2:56" ht="15.75" x14ac:dyDescent="0.25">
      <c r="B115" s="158"/>
      <c r="C115" s="145"/>
      <c r="D115" s="141"/>
      <c r="E115" s="141"/>
      <c r="F115" s="89"/>
      <c r="G115" s="179" t="s">
        <v>99</v>
      </c>
      <c r="H115" s="179"/>
      <c r="I115" s="179"/>
      <c r="J115" s="179"/>
      <c r="K115" s="11">
        <v>39.356192848716802</v>
      </c>
      <c r="L115" s="196"/>
      <c r="M115" s="191"/>
      <c r="N115" s="193"/>
      <c r="AM115" s="133"/>
      <c r="AW115" t="s">
        <v>208</v>
      </c>
      <c r="AX115">
        <v>1</v>
      </c>
      <c r="AY115">
        <v>2</v>
      </c>
      <c r="AZ115">
        <v>3</v>
      </c>
    </row>
    <row r="116" spans="2:56" ht="15.75" x14ac:dyDescent="0.25">
      <c r="B116" s="158"/>
      <c r="C116" s="150"/>
      <c r="D116" s="151" t="s">
        <v>209</v>
      </c>
      <c r="E116" s="151"/>
      <c r="F116" s="90"/>
      <c r="G116" s="165" t="s">
        <v>174</v>
      </c>
      <c r="H116" s="165"/>
      <c r="I116" s="165"/>
      <c r="J116" s="165"/>
      <c r="K116" s="6">
        <v>4.596757924651854</v>
      </c>
      <c r="L116" s="150" t="str">
        <f>IF(COUNTIF(F116:F117,"x")=1,SUMIF(F116:F117,"=X",K116:K117),"/")</f>
        <v>/</v>
      </c>
      <c r="M116" s="197" t="s">
        <v>210</v>
      </c>
      <c r="N116" s="199" t="s">
        <v>134</v>
      </c>
      <c r="AM116" s="133">
        <f>IF(COUNTIF(F116:F117,"x")=1,$AX$5,$AX$6)</f>
        <v>-1</v>
      </c>
      <c r="AS116" t="s">
        <v>211</v>
      </c>
      <c r="AT116" t="s">
        <v>212</v>
      </c>
      <c r="AU116" t="s">
        <v>213</v>
      </c>
      <c r="AW116" s="39" t="s">
        <v>214</v>
      </c>
      <c r="AX116" s="39">
        <v>0</v>
      </c>
      <c r="AY116" s="39">
        <f>IF(AU154="ja",L131,1000)</f>
        <v>1000</v>
      </c>
      <c r="AZ116" s="39">
        <v>0</v>
      </c>
    </row>
    <row r="117" spans="2:56" ht="15.75" x14ac:dyDescent="0.25">
      <c r="B117" s="158"/>
      <c r="C117" s="128"/>
      <c r="D117" s="130"/>
      <c r="E117" s="130"/>
      <c r="F117" s="90"/>
      <c r="G117" s="173" t="s">
        <v>176</v>
      </c>
      <c r="H117" s="173"/>
      <c r="I117" s="173"/>
      <c r="J117" s="173"/>
      <c r="K117" s="6">
        <v>22.104163106813544</v>
      </c>
      <c r="L117" s="128"/>
      <c r="M117" s="191"/>
      <c r="N117" s="193"/>
      <c r="AM117" s="133"/>
      <c r="AS117" s="40" t="s">
        <v>215</v>
      </c>
      <c r="AT117">
        <v>0</v>
      </c>
      <c r="AU117" s="40">
        <v>400</v>
      </c>
      <c r="AW117" t="str">
        <f>AS117</f>
        <v>RK I</v>
      </c>
      <c r="AX117">
        <f>AU117</f>
        <v>400</v>
      </c>
      <c r="AY117">
        <f>AX117</f>
        <v>400</v>
      </c>
      <c r="AZ117">
        <f>AX117</f>
        <v>400</v>
      </c>
      <c r="BB117" t="s">
        <v>216</v>
      </c>
      <c r="BD117" t="str">
        <f>"Bei einer Risikozahl bis zu "&amp;AU117&amp;" Risikopunkten kann das Risiko der vorhandenen Flachdachkonstruktion als gering eingestuft werden."</f>
        <v>Bei einer Risikozahl bis zu 400 Risikopunkten kann das Risiko der vorhandenen Flachdachkonstruktion als gering eingestuft werden.</v>
      </c>
    </row>
    <row r="118" spans="2:56" ht="15.75" x14ac:dyDescent="0.25">
      <c r="B118" s="158"/>
      <c r="C118" s="143"/>
      <c r="D118" s="146" t="s">
        <v>217</v>
      </c>
      <c r="E118" s="146"/>
      <c r="F118" s="89"/>
      <c r="G118" s="175" t="s">
        <v>218</v>
      </c>
      <c r="H118" s="175"/>
      <c r="I118" s="175"/>
      <c r="J118" s="175"/>
      <c r="K118" s="11">
        <v>6.3276359086256999</v>
      </c>
      <c r="L118" s="194" t="str">
        <f>IF(COUNTIF(F118:F119,"x")=1,SUMIF(F118:F119,"=X",K118:K119),"/")</f>
        <v>/</v>
      </c>
      <c r="M118" s="197" t="s">
        <v>219</v>
      </c>
      <c r="N118" s="199" t="s">
        <v>220</v>
      </c>
      <c r="AM118" s="133">
        <f>IF(COUNTIF(F118:F119,"x")=1,$AX$5,$AX$6)</f>
        <v>-1</v>
      </c>
      <c r="AS118" s="40" t="s">
        <v>221</v>
      </c>
      <c r="AT118">
        <f>AU117</f>
        <v>400</v>
      </c>
      <c r="AU118">
        <f>AT119</f>
        <v>600</v>
      </c>
      <c r="AW118" t="str">
        <f>AS118</f>
        <v>RK II</v>
      </c>
      <c r="AX118">
        <f>AU118-AT118</f>
        <v>200</v>
      </c>
      <c r="AY118">
        <f>AX118</f>
        <v>200</v>
      </c>
      <c r="AZ118">
        <f>AX118</f>
        <v>200</v>
      </c>
      <c r="BB118" t="s">
        <v>222</v>
      </c>
      <c r="BD118" t="str">
        <f>"Anhand der Parameter kann von einem mittelmäßigen Risiko ausgegangen werden. Es wird jedoch empfohlen Adaptionen vorzunehmen, um die RZ so weit zu verringern, damit das Flachdach in "&amp;AS117&amp;" fällt."</f>
        <v>Anhand der Parameter kann von einem mittelmäßigen Risiko ausgegangen werden. Es wird jedoch empfohlen Adaptionen vorzunehmen, um die RZ so weit zu verringern, damit das Flachdach in RK I fällt.</v>
      </c>
    </row>
    <row r="119" spans="2:56" ht="16.5" thickBot="1" x14ac:dyDescent="0.3">
      <c r="B119" s="159"/>
      <c r="C119" s="153"/>
      <c r="D119" s="154"/>
      <c r="E119" s="154"/>
      <c r="F119" s="99"/>
      <c r="G119" s="225" t="s">
        <v>223</v>
      </c>
      <c r="H119" s="225"/>
      <c r="I119" s="225"/>
      <c r="J119" s="225"/>
      <c r="K119" s="19">
        <v>42.080197544806779</v>
      </c>
      <c r="L119" s="222"/>
      <c r="M119" s="223"/>
      <c r="N119" s="224"/>
      <c r="AM119" s="133"/>
      <c r="AS119" s="40" t="s">
        <v>224</v>
      </c>
      <c r="AT119" s="40">
        <v>600</v>
      </c>
      <c r="AU119">
        <v>1000</v>
      </c>
      <c r="AW119" t="str">
        <f>AS119</f>
        <v>RK III</v>
      </c>
      <c r="AX119">
        <f>AU119-AT119</f>
        <v>400</v>
      </c>
      <c r="AY119">
        <f>AX119</f>
        <v>400</v>
      </c>
      <c r="AZ119">
        <f>AX119</f>
        <v>400</v>
      </c>
      <c r="BB119" t="s">
        <v>225</v>
      </c>
      <c r="BD119" t="str">
        <f>"Flachdachkonstruktionen mit einer Risikozahl größer als "&amp;AT119&amp;" RP, sowie bei Nicht-Erfüllung der Muss-Kriterien, sind als sehr risikobehaftet zu betrachten und sind unbedingt zu vermeiden. Weitreichende Verbesserungen, insbesondere hinsichtlich der Qualität der Planung und Ausführung, sind zwingend erforderlich."</f>
        <v>Flachdachkonstruktionen mit einer Risikozahl größer als 600 RP, sowie bei Nicht-Erfüllung der Muss-Kriterien, sind als sehr risikobehaftet zu betrachten und sind unbedingt zu vermeiden. Weitreichende Verbesserungen, insbesondere hinsichtlich der Qualität der Planung und Ausführung, sind zwingend erforderlich.</v>
      </c>
    </row>
    <row r="120" spans="2:56" ht="9.9499999999999993" customHeight="1" thickTop="1" thickBot="1" x14ac:dyDescent="0.3">
      <c r="C120" s="36"/>
      <c r="F120" s="111"/>
      <c r="K120" s="37"/>
      <c r="L120" s="36"/>
      <c r="M120" s="36"/>
      <c r="N120" s="36"/>
    </row>
    <row r="121" spans="2:56" ht="16.5" thickTop="1" x14ac:dyDescent="0.25">
      <c r="B121" s="226" t="s">
        <v>226</v>
      </c>
      <c r="C121" s="186"/>
      <c r="D121" s="221" t="s">
        <v>227</v>
      </c>
      <c r="E121" s="221"/>
      <c r="F121" s="98"/>
      <c r="G121" s="187" t="s">
        <v>228</v>
      </c>
      <c r="H121" s="187"/>
      <c r="I121" s="187"/>
      <c r="J121" s="187"/>
      <c r="K121" s="38">
        <v>14.896900681742117</v>
      </c>
      <c r="L121" s="188" t="str">
        <f>IF(COUNTIF(F121:F122,"x")=1,SUMIF(F121:F122,"=X",K121:K122),"/")</f>
        <v>/</v>
      </c>
      <c r="M121" s="190" t="s">
        <v>229</v>
      </c>
      <c r="N121" s="192" t="s">
        <v>230</v>
      </c>
      <c r="AM121" s="133">
        <f>IF(COUNTIF(F121:F122,"x")=1,$AX$5,$AX$6)</f>
        <v>-1</v>
      </c>
    </row>
    <row r="122" spans="2:56" ht="15.75" x14ac:dyDescent="0.25">
      <c r="B122" s="227"/>
      <c r="C122" s="128"/>
      <c r="D122" s="130"/>
      <c r="E122" s="130"/>
      <c r="F122" s="90"/>
      <c r="G122" s="173" t="s">
        <v>231</v>
      </c>
      <c r="H122" s="173"/>
      <c r="I122" s="173"/>
      <c r="J122" s="173"/>
      <c r="K122" s="6">
        <v>94.034912112939779</v>
      </c>
      <c r="L122" s="189"/>
      <c r="M122" s="191"/>
      <c r="N122" s="193"/>
      <c r="AM122" s="133"/>
    </row>
    <row r="123" spans="2:56" ht="15.75" x14ac:dyDescent="0.25">
      <c r="B123" s="227"/>
      <c r="C123" s="144"/>
      <c r="D123" s="146" t="s">
        <v>232</v>
      </c>
      <c r="E123" s="146"/>
      <c r="F123" s="89"/>
      <c r="G123" s="175" t="s">
        <v>135</v>
      </c>
      <c r="H123" s="175"/>
      <c r="I123" s="175"/>
      <c r="J123" s="175"/>
      <c r="K123" s="11">
        <v>6.9802620337305923</v>
      </c>
      <c r="L123" s="195" t="str">
        <f>IF(COUNTIF(F123:F125,"x")=1,SUMIF(F123:F125,"=X",K123:K125),"/")</f>
        <v>/</v>
      </c>
      <c r="M123" s="198" t="s">
        <v>233</v>
      </c>
      <c r="N123" s="200" t="s">
        <v>134</v>
      </c>
      <c r="AM123" s="133">
        <f>IF(COUNTIF(F123:F125,"x")=1,$AX$5,$AX$6)</f>
        <v>-1</v>
      </c>
      <c r="AS123" t="s">
        <v>234</v>
      </c>
      <c r="BA123" t="s">
        <v>235</v>
      </c>
    </row>
    <row r="124" spans="2:56" ht="15.75" x14ac:dyDescent="0.25">
      <c r="B124" s="227"/>
      <c r="C124" s="144"/>
      <c r="D124" s="139"/>
      <c r="E124" s="139"/>
      <c r="F124" s="89"/>
      <c r="G124" s="177" t="s">
        <v>136</v>
      </c>
      <c r="H124" s="177"/>
      <c r="I124" s="177"/>
      <c r="J124" s="177"/>
      <c r="K124" s="11">
        <v>20.798910856603758</v>
      </c>
      <c r="L124" s="195"/>
      <c r="M124" s="198"/>
      <c r="N124" s="200"/>
      <c r="AM124" s="133"/>
      <c r="BA124" t="s">
        <v>236</v>
      </c>
    </row>
    <row r="125" spans="2:56" ht="16.5" thickBot="1" x14ac:dyDescent="0.3">
      <c r="B125" s="228"/>
      <c r="C125" s="153"/>
      <c r="D125" s="154"/>
      <c r="E125" s="154"/>
      <c r="F125" s="99"/>
      <c r="G125" s="225" t="s">
        <v>99</v>
      </c>
      <c r="H125" s="225"/>
      <c r="I125" s="225"/>
      <c r="J125" s="225"/>
      <c r="K125" s="19">
        <v>51.13183814952248</v>
      </c>
      <c r="L125" s="222"/>
      <c r="M125" s="223"/>
      <c r="N125" s="224"/>
      <c r="AM125" s="133"/>
      <c r="AS125" t="s">
        <v>237</v>
      </c>
      <c r="AT125" s="41">
        <f>SUM(L6:L26,L28:L53,L55:L97,L99:L119,L121:L125,L127)</f>
        <v>0</v>
      </c>
      <c r="AV125" t="s">
        <v>238</v>
      </c>
      <c r="AW125" t="str">
        <f>IF(AT125&gt;=AT119,AS119,IF(AT125&gt;AT118,AS118,IF(AT125&gt;0,AS117," / ")))</f>
        <v xml:space="preserve"> / </v>
      </c>
      <c r="BA125" t="str">
        <f>"RZ &lt;= "&amp;AU117&amp;" ?"</f>
        <v>RZ &lt;= 400 ?</v>
      </c>
      <c r="BB125" s="42" t="str">
        <f>IF(AT125&lt;=AU117,"ja","nein")</f>
        <v>ja</v>
      </c>
    </row>
    <row r="126" spans="2:56" ht="9.9499999999999993" customHeight="1" thickTop="1" thickBot="1" x14ac:dyDescent="0.3">
      <c r="C126" s="36"/>
      <c r="F126" s="111"/>
      <c r="K126" s="37"/>
      <c r="L126" s="36"/>
      <c r="M126" s="36"/>
      <c r="N126" s="36"/>
    </row>
    <row r="127" spans="2:56" ht="16.5" thickTop="1" x14ac:dyDescent="0.25">
      <c r="B127" s="229" t="s">
        <v>239</v>
      </c>
      <c r="C127" s="186"/>
      <c r="D127" s="221" t="s">
        <v>305</v>
      </c>
      <c r="E127" s="221"/>
      <c r="F127" s="98"/>
      <c r="G127" s="187" t="s">
        <v>308</v>
      </c>
      <c r="H127" s="187"/>
      <c r="I127" s="187"/>
      <c r="J127" s="187"/>
      <c r="K127" s="38">
        <v>26.161795102030919</v>
      </c>
      <c r="L127" s="188" t="str">
        <f>IF(COUNTIF(F127:F129,"x")=1,SUMIF(F127:F129,"=X",K127:K129),"/")</f>
        <v>/</v>
      </c>
      <c r="M127" s="190" t="s">
        <v>240</v>
      </c>
      <c r="N127" s="192" t="s">
        <v>241</v>
      </c>
      <c r="AM127" s="133">
        <f>IF(COUNTIF(F127:F129,"x")=1,$AX$5,$AX$6)</f>
        <v>-1</v>
      </c>
      <c r="AS127" s="43" t="s">
        <v>242</v>
      </c>
      <c r="AT127" s="44"/>
      <c r="AU127" s="45" t="str">
        <f>IF(AT125&lt;=AU117,"ja","nein")</f>
        <v>ja</v>
      </c>
      <c r="AV127" s="46" t="s">
        <v>243</v>
      </c>
      <c r="AW127" s="47" t="str">
        <f>AT103</f>
        <v>nicht erfüllt</v>
      </c>
      <c r="AX127" s="48" t="s">
        <v>214</v>
      </c>
      <c r="AY127" s="49" t="str">
        <f>IF(AU127="ja",(IF(AW127="erfüllt",AW117,"Abstufung")),"nicht relevant")</f>
        <v>Abstufung</v>
      </c>
      <c r="BA127" t="s">
        <v>244</v>
      </c>
    </row>
    <row r="128" spans="2:56" ht="15.75" x14ac:dyDescent="0.25">
      <c r="B128" s="230"/>
      <c r="C128" s="127"/>
      <c r="D128" s="129"/>
      <c r="E128" s="129"/>
      <c r="F128" s="90"/>
      <c r="G128" s="163" t="s">
        <v>245</v>
      </c>
      <c r="H128" s="163"/>
      <c r="I128" s="163"/>
      <c r="J128" s="163"/>
      <c r="K128" s="6">
        <v>38.590066527941488</v>
      </c>
      <c r="L128" s="204"/>
      <c r="M128" s="198"/>
      <c r="N128" s="200"/>
      <c r="AM128" s="133"/>
      <c r="AS128" s="50" t="s">
        <v>246</v>
      </c>
      <c r="AT128" s="51"/>
      <c r="AU128" s="52" t="str">
        <f>IF(OR(BC129="ja",BC130="ja"),"ja","nein")</f>
        <v>ja</v>
      </c>
      <c r="AV128" s="53" t="s">
        <v>247</v>
      </c>
      <c r="AW128" s="54" t="str">
        <f>AT104</f>
        <v>erfüllt</v>
      </c>
      <c r="AX128" s="48" t="s">
        <v>214</v>
      </c>
      <c r="AY128" t="str">
        <f>IF(AU128="ja",IF(AW128="erfüllt",AW118,AW119),"nicht relevant")</f>
        <v>RK II</v>
      </c>
      <c r="BA128" t="s">
        <v>248</v>
      </c>
    </row>
    <row r="129" spans="2:55" ht="16.5" thickBot="1" x14ac:dyDescent="0.3">
      <c r="B129" s="231"/>
      <c r="C129" s="183"/>
      <c r="D129" s="184"/>
      <c r="E129" s="184"/>
      <c r="F129" s="97"/>
      <c r="G129" s="220" t="s">
        <v>249</v>
      </c>
      <c r="H129" s="220"/>
      <c r="I129" s="220"/>
      <c r="J129" s="220"/>
      <c r="K129" s="35">
        <v>57.260848715724947</v>
      </c>
      <c r="L129" s="232"/>
      <c r="M129" s="223"/>
      <c r="N129" s="224"/>
      <c r="AM129" s="133"/>
      <c r="BA129" t="str">
        <f>AT118&amp;" &lt; RZ &lt; "&amp;AU118&amp;" ?"</f>
        <v>400 &lt; RZ &lt; 600 ?</v>
      </c>
      <c r="BC129" t="str">
        <f>IF(AND(AT125&gt;AT118,AT125&lt;600),"ja","nein")</f>
        <v>nein</v>
      </c>
    </row>
    <row r="130" spans="2:55" ht="12" customHeight="1" thickTop="1" thickBot="1" x14ac:dyDescent="0.3">
      <c r="AR130" s="39"/>
      <c r="BA130" t="s">
        <v>250</v>
      </c>
      <c r="BC130" t="str">
        <f>IF(AND(BB125="ja",AW127="nicht erfüllt"),"ja","nein")</f>
        <v>ja</v>
      </c>
    </row>
    <row r="131" spans="2:55" ht="15" customHeight="1" x14ac:dyDescent="0.25">
      <c r="B131" s="254"/>
      <c r="C131" s="255"/>
      <c r="D131" s="255"/>
      <c r="E131" s="255"/>
      <c r="F131" s="255"/>
      <c r="G131" s="255"/>
      <c r="H131" s="255"/>
      <c r="I131" s="255"/>
      <c r="J131" s="258" t="s">
        <v>251</v>
      </c>
      <c r="K131" s="258"/>
      <c r="L131" s="260" t="str">
        <f>IF(AU154="ja",SUM(L6:L26,L28:L53,L55:L97,L99:L119,L121:L125,L127),"N/A")</f>
        <v>N/A</v>
      </c>
      <c r="M131" s="55"/>
      <c r="N131" s="262"/>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263">
        <f>SUM(AM6:AM129)</f>
        <v>-39</v>
      </c>
      <c r="AN131" s="42" t="s">
        <v>212</v>
      </c>
      <c r="AS131" t="s">
        <v>252</v>
      </c>
      <c r="AT131" t="str">
        <f>IF(AY127=AW117,AW117,IF(AY128=AW118,AW118,AW119))</f>
        <v>RK II</v>
      </c>
    </row>
    <row r="132" spans="2:55" ht="15" customHeight="1" thickBot="1" x14ac:dyDescent="0.3">
      <c r="B132" s="256"/>
      <c r="C132" s="257"/>
      <c r="D132" s="257"/>
      <c r="E132" s="257"/>
      <c r="F132" s="257"/>
      <c r="G132" s="257"/>
      <c r="H132" s="257"/>
      <c r="I132" s="257"/>
      <c r="J132" s="259"/>
      <c r="K132" s="259"/>
      <c r="L132" s="261"/>
      <c r="M132" s="55"/>
      <c r="N132" s="262"/>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264"/>
      <c r="AN132" s="42">
        <v>39</v>
      </c>
    </row>
    <row r="133" spans="2:55" ht="15" customHeight="1" thickBot="1" x14ac:dyDescent="0.3">
      <c r="B133" s="42"/>
      <c r="C133" s="42"/>
      <c r="D133" s="42"/>
      <c r="E133" s="42"/>
      <c r="G133" s="42"/>
      <c r="H133" s="42"/>
      <c r="I133" s="42"/>
      <c r="J133" s="57"/>
      <c r="K133" s="57"/>
      <c r="L133" s="55"/>
      <c r="M133" s="55"/>
    </row>
    <row r="134" spans="2:55" ht="18.75" x14ac:dyDescent="0.3">
      <c r="B134" s="233" t="s">
        <v>253</v>
      </c>
      <c r="C134" s="234"/>
      <c r="D134" s="234"/>
      <c r="E134" s="234"/>
      <c r="F134" s="234"/>
      <c r="G134" s="234"/>
      <c r="H134" s="234"/>
      <c r="I134" s="234"/>
      <c r="J134" s="234"/>
      <c r="K134" s="234"/>
      <c r="L134" s="235"/>
      <c r="M134" s="58"/>
    </row>
    <row r="135" spans="2:55" ht="15" customHeight="1" x14ac:dyDescent="0.25">
      <c r="B135" s="236" t="str">
        <f>IF(AV149="FEHLER",AW149,AT131)</f>
        <v>N/A</v>
      </c>
      <c r="C135" s="239" t="s">
        <v>254</v>
      </c>
      <c r="D135" s="242" t="str" cm="1">
        <f t="array" ref="D135">_xlfn.IFS(B135=AW149,AW149,B135=AW117,BB117,B135=AW118,BB118,B135=AW119,BB119)</f>
        <v>N/A</v>
      </c>
      <c r="E135" s="242"/>
      <c r="F135" s="243"/>
      <c r="G135" s="46"/>
      <c r="L135" s="59"/>
      <c r="AS135" t="s">
        <v>255</v>
      </c>
      <c r="AV135" t="s">
        <v>256</v>
      </c>
      <c r="AW135" t="s">
        <v>257</v>
      </c>
      <c r="AX135" t="s">
        <v>258</v>
      </c>
    </row>
    <row r="136" spans="2:55" ht="15" customHeight="1" x14ac:dyDescent="0.25">
      <c r="B136" s="237"/>
      <c r="C136" s="240"/>
      <c r="D136" s="244"/>
      <c r="E136" s="244"/>
      <c r="F136" s="245"/>
      <c r="G136" s="60"/>
      <c r="L136" s="59"/>
      <c r="AS136" t="s">
        <v>259</v>
      </c>
      <c r="AV136" t="str">
        <f>IF(AM131=AN132,"OK","FEHLER")</f>
        <v>FEHLER</v>
      </c>
      <c r="AW136" t="s">
        <v>260</v>
      </c>
      <c r="AX136" t="s">
        <v>306</v>
      </c>
    </row>
    <row r="137" spans="2:55" ht="15" customHeight="1" x14ac:dyDescent="0.25">
      <c r="B137" s="238"/>
      <c r="C137" s="241"/>
      <c r="D137" s="246"/>
      <c r="E137" s="246"/>
      <c r="F137" s="247"/>
      <c r="G137" s="60"/>
      <c r="L137" s="59"/>
      <c r="AS137" t="s">
        <v>261</v>
      </c>
    </row>
    <row r="138" spans="2:55" x14ac:dyDescent="0.25">
      <c r="B138" s="61"/>
      <c r="G138" s="60"/>
      <c r="L138" s="59"/>
      <c r="AS138" t="s">
        <v>262</v>
      </c>
      <c r="AT138" s="42"/>
      <c r="AV138" t="str">
        <f>IF(OR(AND(F55="x",F73="x"),AND(F55="x",F77="x")),"Fehler!","OK")</f>
        <v>OK</v>
      </c>
      <c r="AW138" t="s">
        <v>263</v>
      </c>
      <c r="AX138" t="s">
        <v>264</v>
      </c>
    </row>
    <row r="139" spans="2:55" x14ac:dyDescent="0.25">
      <c r="B139" s="62" t="s">
        <v>265</v>
      </c>
      <c r="C139" s="63"/>
      <c r="E139" s="42" t="str">
        <f>IF(B135=AW149,AW149,IF(AU127="ja",AW127,AY127))</f>
        <v>N/A</v>
      </c>
      <c r="G139" s="60"/>
      <c r="L139" s="59"/>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S139" t="s">
        <v>266</v>
      </c>
      <c r="AV139" t="str">
        <f>IF(F56="x",IF(AND(F73="x",F77="x",F81="x"),"OK","FEHLER"),"OK")</f>
        <v>OK</v>
      </c>
      <c r="AW139" t="s">
        <v>267</v>
      </c>
      <c r="AX139" t="s">
        <v>264</v>
      </c>
    </row>
    <row r="140" spans="2:55" ht="15" customHeight="1" x14ac:dyDescent="0.25">
      <c r="B140" s="62" t="s">
        <v>268</v>
      </c>
      <c r="C140" s="63"/>
      <c r="E140" s="42" t="str">
        <f>IF(B135=AW149,AW149,IF(AU128="ja",AW128,AY128))</f>
        <v>N/A</v>
      </c>
      <c r="F140" s="100"/>
      <c r="G140" s="60"/>
      <c r="L140" s="59"/>
      <c r="AS140" t="s">
        <v>269</v>
      </c>
      <c r="AV140" t="str">
        <f>IF(AND(F56="x",F71="x"),"FEHLER","OK")</f>
        <v>OK</v>
      </c>
      <c r="AW140" t="s">
        <v>270</v>
      </c>
      <c r="AX140" t="s">
        <v>271</v>
      </c>
    </row>
    <row r="141" spans="2:55" x14ac:dyDescent="0.25">
      <c r="B141" s="65"/>
      <c r="C141" s="66"/>
      <c r="D141" s="51"/>
      <c r="E141" s="51"/>
      <c r="F141" s="107"/>
      <c r="G141" s="60"/>
      <c r="L141" s="59"/>
      <c r="AS141" t="s">
        <v>272</v>
      </c>
      <c r="AV141" t="str">
        <f>IF(F57="x",IF(AND(F84="x",F87="x",F90="x",F94="x"),"OK","FEHLER"),"OK")</f>
        <v>OK</v>
      </c>
      <c r="AW141" t="s">
        <v>273</v>
      </c>
      <c r="AX141" t="s">
        <v>274</v>
      </c>
    </row>
    <row r="142" spans="2:55" x14ac:dyDescent="0.25">
      <c r="B142" s="67" t="s">
        <v>275</v>
      </c>
      <c r="C142" s="63"/>
      <c r="D142" s="63"/>
      <c r="E142" s="63"/>
      <c r="F142" s="100"/>
      <c r="G142" s="60"/>
      <c r="L142" s="59"/>
      <c r="AS142" t="s">
        <v>276</v>
      </c>
      <c r="AV142" t="str">
        <f>IF(F58="x",IF(AND(F84="",F87="x",F90="x",F94="x"),"OK","FEHLER"),"OK")</f>
        <v>OK</v>
      </c>
      <c r="AW142" t="s">
        <v>277</v>
      </c>
      <c r="AX142" t="s">
        <v>278</v>
      </c>
    </row>
    <row r="143" spans="2:55" ht="15" customHeight="1" x14ac:dyDescent="0.25">
      <c r="B143" s="248" t="str">
        <f>IF(AU152="ja",AV152&amp;": "&amp;AW152,AV154)</f>
        <v>FC#01: Risikobewertung unvollständig ausgefüllt!</v>
      </c>
      <c r="C143" s="249"/>
      <c r="D143" s="249"/>
      <c r="E143" s="249"/>
      <c r="F143" s="250"/>
      <c r="G143" s="60"/>
      <c r="L143" s="59"/>
      <c r="AS143" t="s">
        <v>279</v>
      </c>
      <c r="AV143" t="str">
        <f>IF(F59="x",IF(AND(F87="",F90="",F94="x"),"OK","FEHLER"),"OK")</f>
        <v>OK</v>
      </c>
      <c r="AW143" t="s">
        <v>280</v>
      </c>
      <c r="AX143" t="s">
        <v>281</v>
      </c>
    </row>
    <row r="144" spans="2:55" x14ac:dyDescent="0.25">
      <c r="B144" s="248"/>
      <c r="C144" s="249"/>
      <c r="D144" s="249"/>
      <c r="E144" s="249"/>
      <c r="F144" s="250"/>
      <c r="G144" s="60"/>
      <c r="L144" s="59"/>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S144" t="s">
        <v>282</v>
      </c>
      <c r="AV144" t="str">
        <f>IF(OR(F60="x",F61="x"),IF(AND(F84="x",F87="",F90="",F94=""),"OK","FEHLER"),"OK")</f>
        <v>OK</v>
      </c>
      <c r="AW144" t="s">
        <v>283</v>
      </c>
      <c r="AX144" t="s">
        <v>284</v>
      </c>
    </row>
    <row r="145" spans="2:50" x14ac:dyDescent="0.25">
      <c r="B145" s="248"/>
      <c r="C145" s="249"/>
      <c r="D145" s="249"/>
      <c r="E145" s="249"/>
      <c r="F145" s="250"/>
      <c r="G145" s="60"/>
      <c r="L145" s="5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S145" t="s">
        <v>285</v>
      </c>
      <c r="AV145" t="str">
        <f>IF(OR(F60="x",F61="x"),IF(F62="","OK","FEHLER"),"OK")</f>
        <v>OK</v>
      </c>
      <c r="AW145" t="s">
        <v>286</v>
      </c>
      <c r="AX145" t="s">
        <v>287</v>
      </c>
    </row>
    <row r="146" spans="2:50" x14ac:dyDescent="0.25">
      <c r="B146" s="248"/>
      <c r="C146" s="249"/>
      <c r="D146" s="249"/>
      <c r="E146" s="249"/>
      <c r="F146" s="250"/>
      <c r="G146" s="60"/>
      <c r="L146" s="59"/>
      <c r="AS146" t="s">
        <v>302</v>
      </c>
      <c r="AV146" t="str">
        <f>IF(OR(F71="x",F72="x"),IF(AND(F32="x",F75="x"),"OK","FEHLER"),"OK")</f>
        <v>OK</v>
      </c>
      <c r="AW146" t="s">
        <v>303</v>
      </c>
      <c r="AX146" t="s">
        <v>307</v>
      </c>
    </row>
    <row r="147" spans="2:50" x14ac:dyDescent="0.25">
      <c r="B147" s="248"/>
      <c r="C147" s="249"/>
      <c r="D147" s="249"/>
      <c r="E147" s="249"/>
      <c r="F147" s="250"/>
      <c r="G147" s="60"/>
      <c r="L147" s="59"/>
    </row>
    <row r="148" spans="2:50" x14ac:dyDescent="0.25">
      <c r="B148" s="248"/>
      <c r="C148" s="249"/>
      <c r="D148" s="249"/>
      <c r="E148" s="249"/>
      <c r="F148" s="250"/>
      <c r="G148" s="60"/>
      <c r="L148" s="59"/>
    </row>
    <row r="149" spans="2:50" x14ac:dyDescent="0.25">
      <c r="B149" s="248"/>
      <c r="C149" s="249"/>
      <c r="D149" s="249"/>
      <c r="E149" s="249"/>
      <c r="F149" s="250"/>
      <c r="G149" s="60"/>
      <c r="L149" s="59"/>
      <c r="AS149" t="s">
        <v>288</v>
      </c>
      <c r="AU149" s="48" t="str">
        <f>IF(COUNTIF(AV136:AV146,"FEHLER")&gt;0,COUNTIF(AV136:AV146,"FEHLER")&amp;" x","")</f>
        <v>1 x</v>
      </c>
      <c r="AV149" t="str">
        <f>IF(COUNTIF(AV136:AV146,"FEHLER")&lt;&gt;0,"FEHLER","OK")</f>
        <v>FEHLER</v>
      </c>
      <c r="AW149" t="str">
        <f>IF(AV149="FEHLER","N/A","")</f>
        <v>N/A</v>
      </c>
    </row>
    <row r="150" spans="2:50" ht="15.75" thickBot="1" x14ac:dyDescent="0.3">
      <c r="B150" s="251"/>
      <c r="C150" s="252"/>
      <c r="D150" s="252"/>
      <c r="E150" s="252"/>
      <c r="F150" s="253"/>
      <c r="G150" s="70"/>
      <c r="H150" s="71"/>
      <c r="I150" s="71"/>
      <c r="J150" s="71"/>
      <c r="K150" s="71"/>
      <c r="L150" s="72"/>
    </row>
    <row r="151" spans="2:50" x14ac:dyDescent="0.25">
      <c r="AS151" t="s">
        <v>289</v>
      </c>
    </row>
    <row r="152" spans="2:50" x14ac:dyDescent="0.25">
      <c r="AS152" t="s">
        <v>290</v>
      </c>
      <c r="AU152" s="42" t="str">
        <f>IF(AV149="FEHLER","ja","nein")</f>
        <v>ja</v>
      </c>
      <c r="AV152" t="str">
        <f>_xlfn.XLOOKUP("FEHLER",AV136:AV146,AW136:AW146)</f>
        <v>FC#01</v>
      </c>
      <c r="AW152" t="str">
        <f>_xlfn.XLOOKUP(AV152,AW136:AW146,AX136:AX146)</f>
        <v>Risikobewertung unvollständig ausgefüllt!</v>
      </c>
    </row>
    <row r="154" spans="2:50" x14ac:dyDescent="0.25">
      <c r="AS154" t="s">
        <v>291</v>
      </c>
      <c r="AU154" s="42" t="str">
        <f>IF(AV149="OK","ja","nein")</f>
        <v>nein</v>
      </c>
      <c r="AV154" t="str">
        <f>IF(B135=AW117,BD117,IF(B135=AW118,BD118,IF(B135=AW119,BD119,AW149)))</f>
        <v>N/A</v>
      </c>
    </row>
    <row r="160" spans="2:50" x14ac:dyDescent="0.25">
      <c r="B160" s="73"/>
      <c r="C160" s="73"/>
      <c r="D160" s="63"/>
      <c r="E160" s="74"/>
    </row>
    <row r="161" spans="2:5" x14ac:dyDescent="0.25">
      <c r="B161" s="73"/>
      <c r="C161" s="73"/>
      <c r="D161" s="63"/>
      <c r="E161" s="75"/>
    </row>
    <row r="162" spans="2:5" x14ac:dyDescent="0.25">
      <c r="B162" s="63"/>
      <c r="C162" s="63"/>
      <c r="D162" s="63"/>
      <c r="E162" s="63"/>
    </row>
  </sheetData>
  <sheetProtection algorithmName="SHA-512" hashValue="XJ+YCa7uh+NFJNgCdlDpKX0W/dsZXpyylFeRgfVL6krueoxU4+xvTbyTFvHVYqjd5VkgAm2ZdkXYFhQyAH28Zg==" saltValue="F5LDgocrFzUVyBNqklLIpg==" spinCount="100000" sheet="1" objects="1" scenarios="1"/>
  <mergeCells count="380">
    <mergeCell ref="B134:L134"/>
    <mergeCell ref="B135:B137"/>
    <mergeCell ref="C135:C137"/>
    <mergeCell ref="D135:F137"/>
    <mergeCell ref="B143:F150"/>
    <mergeCell ref="M127:M129"/>
    <mergeCell ref="N127:N129"/>
    <mergeCell ref="AM127:AM129"/>
    <mergeCell ref="G128:J128"/>
    <mergeCell ref="G129:J129"/>
    <mergeCell ref="B131:I132"/>
    <mergeCell ref="J131:K132"/>
    <mergeCell ref="L131:L132"/>
    <mergeCell ref="N131:N132"/>
    <mergeCell ref="AM131:AM132"/>
    <mergeCell ref="B127:B129"/>
    <mergeCell ref="C127:C129"/>
    <mergeCell ref="D127:E129"/>
    <mergeCell ref="G127:J127"/>
    <mergeCell ref="L127:L129"/>
    <mergeCell ref="AM121:AM122"/>
    <mergeCell ref="G122:J122"/>
    <mergeCell ref="C123:C125"/>
    <mergeCell ref="D123:E125"/>
    <mergeCell ref="G123:J123"/>
    <mergeCell ref="L123:L125"/>
    <mergeCell ref="M123:M125"/>
    <mergeCell ref="N123:N125"/>
    <mergeCell ref="AM123:AM125"/>
    <mergeCell ref="G124:J124"/>
    <mergeCell ref="N118:N119"/>
    <mergeCell ref="AM118:AM119"/>
    <mergeCell ref="G119:J119"/>
    <mergeCell ref="B121:B125"/>
    <mergeCell ref="C121:C122"/>
    <mergeCell ref="D121:E122"/>
    <mergeCell ref="G121:J121"/>
    <mergeCell ref="L121:L122"/>
    <mergeCell ref="M121:M122"/>
    <mergeCell ref="N121:N122"/>
    <mergeCell ref="G125:J125"/>
    <mergeCell ref="N114:N115"/>
    <mergeCell ref="AM114:AM115"/>
    <mergeCell ref="G115:J115"/>
    <mergeCell ref="C116:C117"/>
    <mergeCell ref="D116:E117"/>
    <mergeCell ref="G116:J116"/>
    <mergeCell ref="L116:L117"/>
    <mergeCell ref="M116:M117"/>
    <mergeCell ref="N116:N117"/>
    <mergeCell ref="AM116:AM117"/>
    <mergeCell ref="C114:C115"/>
    <mergeCell ref="D114:E115"/>
    <mergeCell ref="G114:J114"/>
    <mergeCell ref="L114:L115"/>
    <mergeCell ref="M114:M115"/>
    <mergeCell ref="G117:J117"/>
    <mergeCell ref="C118:C119"/>
    <mergeCell ref="D118:E119"/>
    <mergeCell ref="G118:J118"/>
    <mergeCell ref="L118:L119"/>
    <mergeCell ref="M118:M119"/>
    <mergeCell ref="N105:N107"/>
    <mergeCell ref="G109:J109"/>
    <mergeCell ref="G110:J110"/>
    <mergeCell ref="C111:C113"/>
    <mergeCell ref="D111:E113"/>
    <mergeCell ref="G111:J111"/>
    <mergeCell ref="L111:L113"/>
    <mergeCell ref="AM105:AM107"/>
    <mergeCell ref="G106:J106"/>
    <mergeCell ref="G107:J107"/>
    <mergeCell ref="C108:C110"/>
    <mergeCell ref="D108:E110"/>
    <mergeCell ref="G108:J108"/>
    <mergeCell ref="L108:L110"/>
    <mergeCell ref="M108:M110"/>
    <mergeCell ref="N108:N110"/>
    <mergeCell ref="AM108:AM110"/>
    <mergeCell ref="M111:M113"/>
    <mergeCell ref="N111:N113"/>
    <mergeCell ref="AM111:AM113"/>
    <mergeCell ref="G112:J112"/>
    <mergeCell ref="G113:J113"/>
    <mergeCell ref="B99:B119"/>
    <mergeCell ref="C99:C101"/>
    <mergeCell ref="D99:E101"/>
    <mergeCell ref="G99:J99"/>
    <mergeCell ref="L99:L101"/>
    <mergeCell ref="M99:M101"/>
    <mergeCell ref="N99:N101"/>
    <mergeCell ref="AM99:AM101"/>
    <mergeCell ref="G100:J100"/>
    <mergeCell ref="G101:J101"/>
    <mergeCell ref="C102:C104"/>
    <mergeCell ref="D102:E104"/>
    <mergeCell ref="G102:J102"/>
    <mergeCell ref="L102:L104"/>
    <mergeCell ref="M102:M104"/>
    <mergeCell ref="N102:N104"/>
    <mergeCell ref="AM102:AM104"/>
    <mergeCell ref="G103:J103"/>
    <mergeCell ref="G104:J104"/>
    <mergeCell ref="C105:C107"/>
    <mergeCell ref="D105:E107"/>
    <mergeCell ref="G105:J105"/>
    <mergeCell ref="L105:L107"/>
    <mergeCell ref="M105:M107"/>
    <mergeCell ref="C94:C97"/>
    <mergeCell ref="D94:E97"/>
    <mergeCell ref="G94:J94"/>
    <mergeCell ref="L94:L97"/>
    <mergeCell ref="M94:M97"/>
    <mergeCell ref="N94:N97"/>
    <mergeCell ref="AM94:AM97"/>
    <mergeCell ref="G95:J95"/>
    <mergeCell ref="G96:J96"/>
    <mergeCell ref="G97:J97"/>
    <mergeCell ref="AM87:AM89"/>
    <mergeCell ref="G88:J88"/>
    <mergeCell ref="G89:J89"/>
    <mergeCell ref="C90:C93"/>
    <mergeCell ref="D90:E93"/>
    <mergeCell ref="G90:J90"/>
    <mergeCell ref="L90:L93"/>
    <mergeCell ref="M90:M93"/>
    <mergeCell ref="N90:N93"/>
    <mergeCell ref="AM90:AM93"/>
    <mergeCell ref="G91:J91"/>
    <mergeCell ref="G92:J92"/>
    <mergeCell ref="G93:J93"/>
    <mergeCell ref="AM81:AM83"/>
    <mergeCell ref="G82:J82"/>
    <mergeCell ref="G83:J83"/>
    <mergeCell ref="C84:C86"/>
    <mergeCell ref="D84:E86"/>
    <mergeCell ref="G84:J84"/>
    <mergeCell ref="L84:L86"/>
    <mergeCell ref="M84:M86"/>
    <mergeCell ref="N84:N86"/>
    <mergeCell ref="AM84:AM86"/>
    <mergeCell ref="L81:L83"/>
    <mergeCell ref="M81:M83"/>
    <mergeCell ref="N81:N83"/>
    <mergeCell ref="G85:J85"/>
    <mergeCell ref="G86:J86"/>
    <mergeCell ref="C87:C89"/>
    <mergeCell ref="D87:E89"/>
    <mergeCell ref="G87:J87"/>
    <mergeCell ref="L87:L89"/>
    <mergeCell ref="M87:M89"/>
    <mergeCell ref="N87:N89"/>
    <mergeCell ref="AM73:AM76"/>
    <mergeCell ref="G74:J74"/>
    <mergeCell ref="G75:J75"/>
    <mergeCell ref="G76:J76"/>
    <mergeCell ref="C77:C80"/>
    <mergeCell ref="D77:E80"/>
    <mergeCell ref="G77:J77"/>
    <mergeCell ref="L77:L80"/>
    <mergeCell ref="M77:M80"/>
    <mergeCell ref="N77:N80"/>
    <mergeCell ref="C73:C76"/>
    <mergeCell ref="D73:E76"/>
    <mergeCell ref="G73:J73"/>
    <mergeCell ref="L73:L76"/>
    <mergeCell ref="M73:M76"/>
    <mergeCell ref="N73:N76"/>
    <mergeCell ref="AM77:AM80"/>
    <mergeCell ref="G78:J78"/>
    <mergeCell ref="G79:J79"/>
    <mergeCell ref="G80:J80"/>
    <mergeCell ref="AM62:AM63"/>
    <mergeCell ref="G63:J63"/>
    <mergeCell ref="C64:C65"/>
    <mergeCell ref="D64:E65"/>
    <mergeCell ref="G64:J64"/>
    <mergeCell ref="L64:L65"/>
    <mergeCell ref="M64:M65"/>
    <mergeCell ref="C70:C72"/>
    <mergeCell ref="D70:E72"/>
    <mergeCell ref="G70:J70"/>
    <mergeCell ref="N64:N65"/>
    <mergeCell ref="AM64:AM65"/>
    <mergeCell ref="G65:J65"/>
    <mergeCell ref="C66:C69"/>
    <mergeCell ref="D66:E69"/>
    <mergeCell ref="G66:J66"/>
    <mergeCell ref="L66:L69"/>
    <mergeCell ref="M66:M69"/>
    <mergeCell ref="N66:N69"/>
    <mergeCell ref="AM66:AM69"/>
    <mergeCell ref="L70:L72"/>
    <mergeCell ref="M70:M72"/>
    <mergeCell ref="N70:N72"/>
    <mergeCell ref="AM70:AM72"/>
    <mergeCell ref="AM55:AM56"/>
    <mergeCell ref="G56:J56"/>
    <mergeCell ref="C57:C61"/>
    <mergeCell ref="D57:E61"/>
    <mergeCell ref="G57:J57"/>
    <mergeCell ref="L57:L61"/>
    <mergeCell ref="M57:M61"/>
    <mergeCell ref="N57:N61"/>
    <mergeCell ref="AM57:AM61"/>
    <mergeCell ref="G58:J58"/>
    <mergeCell ref="B55:B97"/>
    <mergeCell ref="C55:C56"/>
    <mergeCell ref="D55:E56"/>
    <mergeCell ref="G55:J55"/>
    <mergeCell ref="L55:L56"/>
    <mergeCell ref="M55:M56"/>
    <mergeCell ref="N55:N56"/>
    <mergeCell ref="G59:J59"/>
    <mergeCell ref="G60:J60"/>
    <mergeCell ref="G61:J61"/>
    <mergeCell ref="C62:C63"/>
    <mergeCell ref="D62:E63"/>
    <mergeCell ref="G62:J62"/>
    <mergeCell ref="L62:L63"/>
    <mergeCell ref="M62:M63"/>
    <mergeCell ref="N62:N63"/>
    <mergeCell ref="G71:J71"/>
    <mergeCell ref="G72:J72"/>
    <mergeCell ref="G67:J67"/>
    <mergeCell ref="G68:J68"/>
    <mergeCell ref="G69:J69"/>
    <mergeCell ref="C81:C83"/>
    <mergeCell ref="D81:E83"/>
    <mergeCell ref="G81:J81"/>
    <mergeCell ref="G49:J49"/>
    <mergeCell ref="G50:J50"/>
    <mergeCell ref="C51:C53"/>
    <mergeCell ref="D51:E53"/>
    <mergeCell ref="G51:J51"/>
    <mergeCell ref="L51:L53"/>
    <mergeCell ref="M51:M53"/>
    <mergeCell ref="N51:N53"/>
    <mergeCell ref="AM51:AM53"/>
    <mergeCell ref="G52:J52"/>
    <mergeCell ref="G53:J53"/>
    <mergeCell ref="D41:E42"/>
    <mergeCell ref="G41:J41"/>
    <mergeCell ref="L41:L42"/>
    <mergeCell ref="M41:M42"/>
    <mergeCell ref="N41:N42"/>
    <mergeCell ref="AM41:AM42"/>
    <mergeCell ref="G47:J47"/>
    <mergeCell ref="C48:C50"/>
    <mergeCell ref="D48:E50"/>
    <mergeCell ref="G48:J48"/>
    <mergeCell ref="L48:L50"/>
    <mergeCell ref="M48:M50"/>
    <mergeCell ref="N43:N45"/>
    <mergeCell ref="AM43:AM45"/>
    <mergeCell ref="G45:J45"/>
    <mergeCell ref="C46:C47"/>
    <mergeCell ref="D46:E47"/>
    <mergeCell ref="G46:J46"/>
    <mergeCell ref="L46:L47"/>
    <mergeCell ref="M46:M47"/>
    <mergeCell ref="N46:N47"/>
    <mergeCell ref="AM46:AM47"/>
    <mergeCell ref="N48:N50"/>
    <mergeCell ref="AM48:AM50"/>
    <mergeCell ref="N35:N37"/>
    <mergeCell ref="AM35:AM37"/>
    <mergeCell ref="G37:J37"/>
    <mergeCell ref="C38:C40"/>
    <mergeCell ref="D38:E40"/>
    <mergeCell ref="G38:J38"/>
    <mergeCell ref="L38:L40"/>
    <mergeCell ref="M38:M40"/>
    <mergeCell ref="N38:N40"/>
    <mergeCell ref="AM38:AM40"/>
    <mergeCell ref="G39:J39"/>
    <mergeCell ref="G40:J40"/>
    <mergeCell ref="N31:N34"/>
    <mergeCell ref="AM31:AM34"/>
    <mergeCell ref="G32:H32"/>
    <mergeCell ref="I32:J32"/>
    <mergeCell ref="G33:H33"/>
    <mergeCell ref="I33:J33"/>
    <mergeCell ref="G34:H34"/>
    <mergeCell ref="I34:J34"/>
    <mergeCell ref="N28:N30"/>
    <mergeCell ref="AM28:AM30"/>
    <mergeCell ref="G29:J29"/>
    <mergeCell ref="G30:J30"/>
    <mergeCell ref="C31:C34"/>
    <mergeCell ref="D31:E34"/>
    <mergeCell ref="G31:H31"/>
    <mergeCell ref="I31:J31"/>
    <mergeCell ref="L31:L34"/>
    <mergeCell ref="M31:M34"/>
    <mergeCell ref="B28:B53"/>
    <mergeCell ref="C28:C30"/>
    <mergeCell ref="D28:E30"/>
    <mergeCell ref="G28:J28"/>
    <mergeCell ref="L28:L30"/>
    <mergeCell ref="M28:M30"/>
    <mergeCell ref="C35:C37"/>
    <mergeCell ref="D35:E37"/>
    <mergeCell ref="G35:J35"/>
    <mergeCell ref="L35:L37"/>
    <mergeCell ref="M35:M37"/>
    <mergeCell ref="G42:J42"/>
    <mergeCell ref="C43:C45"/>
    <mergeCell ref="D43:E45"/>
    <mergeCell ref="G43:J43"/>
    <mergeCell ref="L43:L45"/>
    <mergeCell ref="M43:M45"/>
    <mergeCell ref="C41:C42"/>
    <mergeCell ref="AM17:AM20"/>
    <mergeCell ref="I18:J18"/>
    <mergeCell ref="I19:J19"/>
    <mergeCell ref="I20:J20"/>
    <mergeCell ref="C24:C26"/>
    <mergeCell ref="D24:E26"/>
    <mergeCell ref="H24:J24"/>
    <mergeCell ref="L24:L26"/>
    <mergeCell ref="M24:M26"/>
    <mergeCell ref="AM24:AM26"/>
    <mergeCell ref="H25:J25"/>
    <mergeCell ref="H26:J26"/>
    <mergeCell ref="C21:C23"/>
    <mergeCell ref="D21:E23"/>
    <mergeCell ref="I21:J21"/>
    <mergeCell ref="L21:L23"/>
    <mergeCell ref="M21:M23"/>
    <mergeCell ref="AM21:AM23"/>
    <mergeCell ref="I22:J22"/>
    <mergeCell ref="I23:J23"/>
    <mergeCell ref="C13:C16"/>
    <mergeCell ref="D13:E16"/>
    <mergeCell ref="G13:H13"/>
    <mergeCell ref="I13:J13"/>
    <mergeCell ref="L13:L16"/>
    <mergeCell ref="M13:M16"/>
    <mergeCell ref="C17:C20"/>
    <mergeCell ref="D17:E20"/>
    <mergeCell ref="I17:J17"/>
    <mergeCell ref="L17:L20"/>
    <mergeCell ref="M17:M20"/>
    <mergeCell ref="D9:E12"/>
    <mergeCell ref="G9:H9"/>
    <mergeCell ref="I9:J9"/>
    <mergeCell ref="L9:L12"/>
    <mergeCell ref="M9:M12"/>
    <mergeCell ref="AM13:AM16"/>
    <mergeCell ref="G14:H14"/>
    <mergeCell ref="I14:J14"/>
    <mergeCell ref="G15:H15"/>
    <mergeCell ref="I15:J15"/>
    <mergeCell ref="G16:H16"/>
    <mergeCell ref="I16:J16"/>
    <mergeCell ref="AM4:AM5"/>
    <mergeCell ref="B6:B26"/>
    <mergeCell ref="C6:C8"/>
    <mergeCell ref="D6:E8"/>
    <mergeCell ref="G6:J6"/>
    <mergeCell ref="L6:L8"/>
    <mergeCell ref="M6:M8"/>
    <mergeCell ref="AM6:AM8"/>
    <mergeCell ref="G7:J7"/>
    <mergeCell ref="G8:J8"/>
    <mergeCell ref="C4:C5"/>
    <mergeCell ref="D4:E5"/>
    <mergeCell ref="G4:J5"/>
    <mergeCell ref="K4:K5"/>
    <mergeCell ref="L4:L5"/>
    <mergeCell ref="M4:N5"/>
    <mergeCell ref="AM9:AM12"/>
    <mergeCell ref="G10:H10"/>
    <mergeCell ref="I10:J10"/>
    <mergeCell ref="G11:H11"/>
    <mergeCell ref="I11:J11"/>
    <mergeCell ref="G12:H12"/>
    <mergeCell ref="I12:J12"/>
    <mergeCell ref="C9:C12"/>
  </mergeCells>
  <conditionalFormatting sqref="B135:F137">
    <cfRule type="expression" dxfId="2" priority="1">
      <formula>$B$135=$AS$117</formula>
    </cfRule>
    <cfRule type="expression" dxfId="1" priority="2">
      <formula>$B$135=$AS$118</formula>
    </cfRule>
    <cfRule type="expression" dxfId="0" priority="3">
      <formula>$B$135=$AS$119</formula>
    </cfRule>
  </conditionalFormatting>
  <dataValidations count="41">
    <dataValidation type="custom" allowBlank="1" showInputMessage="1" showErrorMessage="1" errorTitle="Fehler!" error="Auswahl der Option durch Eingabe von &quot;x&quot; in die entsprechende Zelle!_x000a_max. eine Auswahl zulässig!" sqref="F121:F122" xr:uid="{3F7281A8-2DAE-405F-9AC2-881280B80399}">
      <formula1>AND(COUNTIF(F$121:F$122,"x")&lt;2,OR(F121="x",F121=""))</formula1>
    </dataValidation>
    <dataValidation type="custom" allowBlank="1" showInputMessage="1" showErrorMessage="1" errorTitle="Fehler!" error="Auswahl der Option durch Eingabe von &quot;x&quot; in die entsprechende Zelle!_x000a_max. eine Auswahl zulässig!" sqref="F123:F125" xr:uid="{840A774C-5703-44AF-90A3-C8850E5E32E9}">
      <formula1>AND(COUNTIF(F$123:F$125,"x")&lt;2,OR(F123="x",F123=""))</formula1>
    </dataValidation>
    <dataValidation type="custom" allowBlank="1" showInputMessage="1" showErrorMessage="1" errorTitle="Fehler!" error="Auswahl der Option durch Eingabe von &quot;x&quot; in die entsprechende Zelle!_x000a_max. eine Auswahl zulässig!" sqref="F127:F129" xr:uid="{D7BB6AB0-2539-4329-8C1E-A9BEEE609A4E}">
      <formula1>AND(COUNTIF(F$127:F$129,"x")&lt;2,OR(F127="x",F127=""))</formula1>
    </dataValidation>
    <dataValidation type="custom" allowBlank="1" showInputMessage="1" showErrorMessage="1" errorTitle="Fehler!" error="Auswahl der Option durch Eingabe von &quot;x&quot; in die entsprechende Zelle!_x000a_max. eine Auswahl zulässig!" sqref="F116:F117" xr:uid="{A29CFB8D-B5F2-4628-9486-6C695084D082}">
      <formula1>AND(COUNTIF(F$116:F$117,"x")&lt;2,OR(F116="x",F116=""))</formula1>
    </dataValidation>
    <dataValidation type="custom" allowBlank="1" showInputMessage="1" showErrorMessage="1" errorTitle="Fehler!" error="Auswahl der Option durch Eingabe von &quot;x&quot; in die entsprechende Zelle!_x000a_max. eine Auswahl zulässig!" sqref="F114:F115" xr:uid="{4B4DBDE5-2EFD-40C0-B477-D7DB0958CF51}">
      <formula1>AND(COUNTIF(F$114:F$115,"x")&lt;2,OR(F114="x",F114=""))</formula1>
    </dataValidation>
    <dataValidation type="custom" allowBlank="1" showInputMessage="1" showErrorMessage="1" errorTitle="Fehler!" error="Auswahl der Option durch Eingabe von &quot;x&quot; in die entsprechende Zelle!_x000a_max. eine Auswahl zulässig!" sqref="F111:F113" xr:uid="{7D408FEF-1C3F-4DF6-A3B4-F01BADEFAC66}">
      <formula1>AND(COUNTIF(F$111:F$113,"x")&lt;2,OR(F111="x",F111=""))</formula1>
    </dataValidation>
    <dataValidation type="custom" allowBlank="1" showInputMessage="1" showErrorMessage="1" errorTitle="Fehler!" error="Auswahl der Option durch Eingabe von &quot;x&quot; in die entsprechende Zelle!_x000a_max. eine Auswahl zulässig!" sqref="F108:F110" xr:uid="{E88CBDE3-0806-4165-8920-42A979EBDC71}">
      <formula1>AND(COUNTIF(F$108:F$110,"x")&lt;2,OR(F108="x",F108=""))</formula1>
    </dataValidation>
    <dataValidation type="custom" allowBlank="1" showInputMessage="1" showErrorMessage="1" errorTitle="Fehler!" error="Auswahl der Option durch Eingabe von &quot;x&quot; in die entsprechende Zelle!_x000a_max. eine Auswahl zulässig!" sqref="F105:F107" xr:uid="{5983458D-ECB2-455C-A664-43A26FE25085}">
      <formula1>AND(COUNTIF(F$105:F$107,"x")&lt;2,OR(F105="x",F105=""))</formula1>
    </dataValidation>
    <dataValidation type="custom" allowBlank="1" showInputMessage="1" showErrorMessage="1" errorTitle="Fehler!" error="Auswahl der Option durch Eingabe von &quot;x&quot; in die entsprechende Zelle!_x000a_max. eine Auswahl zulässig!" sqref="F102:F104" xr:uid="{FE835451-9F5B-4502-8CCA-EB09582DE71C}">
      <formula1>AND(COUNTIF(F$102:F$104,"x")&lt;2,OR(F102="x",F102=""))</formula1>
    </dataValidation>
    <dataValidation type="custom" allowBlank="1" showInputMessage="1" showErrorMessage="1" errorTitle="Fehler!" error="Auswahl der Option durch Eingabe von &quot;x&quot; in die entsprechende Zelle!_x000a_max. eine Auswahl zulässig!" sqref="F99:F101" xr:uid="{F376F82E-DE54-4EA8-8D48-0D90A3DC91E5}">
      <formula1>AND(COUNTIF(F$99:F$101,"x")&lt;2,OR(F99="x",F99=""))</formula1>
    </dataValidation>
    <dataValidation type="custom" allowBlank="1" showInputMessage="1" showErrorMessage="1" errorTitle="Fehler!" error="Auswahl der Option durch Eingabe von &quot;x&quot; in die entsprechende Zelle!_x000a_max. eine Auswahl zulässig!" sqref="F118:F119" xr:uid="{4BCC7D64-74F0-4394-806E-09D631DE8657}">
      <formula1>AND(COUNTIF(F$118:F$119,"x")&lt;2,OR(F118="x",F118=""))</formula1>
    </dataValidation>
    <dataValidation type="custom" allowBlank="1" showInputMessage="1" showErrorMessage="1" errorTitle="Fehler!" error="Auswahl der Option durch Eingabe von &quot;x&quot; in die entsprechende Zelle!_x000a_max. eine Auswahl zulässig!" sqref="F90:F93" xr:uid="{87FF6076-3FDA-4FB1-832B-3CFFCBA3EBEB}">
      <formula1>AND(COUNTIF(F$90:F$93,"x")&lt;2,OR(F90="x",F90=""))</formula1>
    </dataValidation>
    <dataValidation type="custom" allowBlank="1" showInputMessage="1" showErrorMessage="1" errorTitle="Fehler!" error="Auswahl der Option durch Eingabe von &quot;x&quot; in die entsprechende Zelle!_x000a_max. eine Auswahl zulässig!" sqref="F87:F89" xr:uid="{54362566-C411-415E-8DC1-458F500907BC}">
      <formula1>AND(COUNTIF(F$87:F$89,"x")&lt;2,OR(F87="x",F87=""))</formula1>
    </dataValidation>
    <dataValidation type="custom" allowBlank="1" showInputMessage="1" showErrorMessage="1" errorTitle="Fehler!" error="Auswahl der Option durch Eingabe von &quot;x&quot; in die entsprechende Zelle!_x000a_max. eine Auswahl zulässig!" sqref="F84:F86" xr:uid="{52C2ACF7-90B8-410B-B9DF-3501C60E6B1A}">
      <formula1>AND(COUNTIF(F$84:F$86,"x")&lt;2,OR(F84="x",F84=""))</formula1>
    </dataValidation>
    <dataValidation type="custom" allowBlank="1" showInputMessage="1" showErrorMessage="1" errorTitle="Fehler!" error="Auswahl der Option durch Eingabe von &quot;x&quot; in die entsprechende Zelle!_x000a_max. eine Auswahl zulässig!" sqref="F81:F83" xr:uid="{83B85347-7E94-4ACF-861E-D66E5CAD8858}">
      <formula1>AND(COUNTIF(F$81:F$83,"x")&lt;2,OR(F81="x",F81=""))</formula1>
    </dataValidation>
    <dataValidation type="custom" allowBlank="1" showInputMessage="1" showErrorMessage="1" errorTitle="Fehler!" error="Auswahl der Option durch Eingabe von &quot;x&quot; in die entsprechende Zelle!_x000a_max. eine Auswahl zulässig!" sqref="F77:F80" xr:uid="{ED89460B-B3A3-450A-91BD-1EE45C92BAF8}">
      <formula1>AND(COUNTIF(F$77:F$80,"x")&lt;2,OR(F77="x",F77=""))</formula1>
    </dataValidation>
    <dataValidation type="custom" allowBlank="1" showInputMessage="1" showErrorMessage="1" errorTitle="Fehler!" error="Auswahl der Option durch Eingabe von &quot;x&quot; in die entsprechende Zelle!_x000a_max. eine Auswahl zulässig!" sqref="F73:F76" xr:uid="{4476E2F0-4F70-4B7A-9007-8D9BED85897A}">
      <formula1>AND(COUNTIF(F$73:F$76,"x")&lt;2,OR(F73="x",F73=""))</formula1>
    </dataValidation>
    <dataValidation type="custom" allowBlank="1" showInputMessage="1" showErrorMessage="1" errorTitle="Fehler!" error="Auswahl der Option durch Eingabe von &quot;x&quot; in die entsprechende Zelle!_x000a_max. eine Auswahl zulässig!" sqref="F70:F72" xr:uid="{85DB8BFF-D519-448B-A870-EA1E1B8BF9AE}">
      <formula1>AND(COUNTIF(F$70:F$71,"x")&lt;2,OR(F70="x",F70=""))</formula1>
    </dataValidation>
    <dataValidation type="custom" allowBlank="1" showInputMessage="1" showErrorMessage="1" errorTitle="Fehler!" error="Auswahl der Option durch Eingabe von &quot;x&quot; in die entsprechende Zelle!_x000a_max. eine Auswahl zulässig!" sqref="F66:F69" xr:uid="{660F379E-9494-4760-BF5D-B205118C05F5}">
      <formula1>AND(COUNTIF(F$66:F$69,"x")&lt;2,OR(F66="x",F66=""))</formula1>
    </dataValidation>
    <dataValidation type="custom" allowBlank="1" showInputMessage="1" showErrorMessage="1" errorTitle="Fehler!" error="Auswahl der Option durch Eingabe von &quot;x&quot; in die entsprechende Zelle!_x000a_max. eine Auswahl zulässig!" sqref="F64:F65" xr:uid="{60A282A8-46E1-45BA-85C1-E9C037DDE022}">
      <formula1>AND(COUNTIF(F$64:F$65,"x")&lt;2,OR(F64="x",F64=""))</formula1>
    </dataValidation>
    <dataValidation type="custom" allowBlank="1" showInputMessage="1" showErrorMessage="1" errorTitle="Fehler!" error="Auswahl der Option durch Eingabe von &quot;x&quot; in die entsprechende Zelle!_x000a_max. eine Auswahl zulässig!" sqref="F62:F63" xr:uid="{520D28CC-26AA-47D9-B631-FCA8BCEA16C8}">
      <formula1>AND(COUNTIF(F$62:F$63,"x")&lt;2,OR(F62="x",F62=""))</formula1>
    </dataValidation>
    <dataValidation type="custom" allowBlank="1" showInputMessage="1" showErrorMessage="1" errorTitle="Fehler!" error="Auswahl der Option durch Eingabe von &quot;x&quot; in die entsprechende Zelle!_x000a_max. eine Auswahl zulässig!" sqref="F57:F61" xr:uid="{BCEF234F-7639-4F78-91DF-821354EF7D8F}">
      <formula1>AND(COUNTIF(F$57:F$61,"x")&lt;2,OR(F57="x",F57=""))</formula1>
    </dataValidation>
    <dataValidation type="custom" allowBlank="1" showInputMessage="1" showErrorMessage="1" errorTitle="Fehler!" error="Auswahl der Option durch Eingabe von &quot;x&quot; in die entsprechende Zelle!_x000a_max. eine Auswahl zulässig!" sqref="F55:F56" xr:uid="{F4E6E567-BC3E-46B3-8D04-A47F0181674E}">
      <formula1>AND(COUNTIF(F$55:F$56,"x")&lt;2,OR(F55="x",F55=""))</formula1>
    </dataValidation>
    <dataValidation type="custom" allowBlank="1" showInputMessage="1" showErrorMessage="1" errorTitle="Fehler!" error="Auswahl der Option durch Eingabe von &quot;x&quot; in die entsprechende Zelle!_x000a_max. eine Auswahl zulässig!" sqref="F94:F97" xr:uid="{5BFA267E-167F-4023-84D9-9F9432F6EBD0}">
      <formula1>AND(COUNTIF(F$94:F$97,"x")&lt;2,OR(F94="x",F94=""))</formula1>
    </dataValidation>
    <dataValidation type="custom" allowBlank="1" showInputMessage="1" showErrorMessage="1" errorTitle="Fehler!" error="Auswahl der Option durch Eingabe von &quot;x&quot; in die entsprechende Zelle!_x000a_max. eine Auswahl zulässig!" sqref="F48:F50" xr:uid="{42C90969-367C-41EC-9436-A31AB4A11DD2}">
      <formula1>AND(COUNTIF(F$48:F$50,"x")&lt;2,OR(F48="x",F48=""))</formula1>
    </dataValidation>
    <dataValidation type="custom" allowBlank="1" showInputMessage="1" showErrorMessage="1" errorTitle="Fehler!" error="Auswahl der Option durch Eingabe von &quot;x&quot; in die entsprechende Zelle!_x000a_max. eine Auswahl zulässig!" sqref="F46:F47" xr:uid="{025B90BE-FF37-433D-8BA6-49D221ABCA62}">
      <formula1>AND(COUNTIF(F$46:F$47,"x")&lt;2,OR(F46="x",F46=""))</formula1>
    </dataValidation>
    <dataValidation type="custom" allowBlank="1" showInputMessage="1" showErrorMessage="1" errorTitle="Fehler!" error="Auswahl der Option durch Eingabe von &quot;x&quot; in die entsprechende Zelle!_x000a_max. eine Auswahl zulässig!" sqref="F43:F45" xr:uid="{EC001D2D-F686-4124-9C0A-BFBAFB9F7CBC}">
      <formula1>AND(COUNTIF(F$43:F$45,"x")&lt;2,OR(F43="x",F43=""))</formula1>
    </dataValidation>
    <dataValidation type="custom" allowBlank="1" showInputMessage="1" showErrorMessage="1" errorTitle="Fehler!" error="Auswahl der Option durch Eingabe von &quot;x&quot; in die entsprechende Zelle!_x000a_max. eine Auswahl zulässig!" sqref="F41:F42" xr:uid="{EF965B94-23B6-47B7-A17C-DF57471582B7}">
      <formula1>AND(COUNTIF(F$41:F$42,"x")&lt;2,OR(F41="x",F41=""))</formula1>
    </dataValidation>
    <dataValidation type="custom" allowBlank="1" showInputMessage="1" showErrorMessage="1" errorTitle="Fehler!" error="Auswahl der Option durch Eingabe von &quot;x&quot; in die entsprechende Zelle!_x000a_max. eine Auswahl zulässig!" sqref="F38:F40" xr:uid="{D59D82CC-3735-4698-BAB3-F0D8479BE8A4}">
      <formula1>AND(COUNTIF(F$38:F$40,"x")&lt;2,OR(F38="x",F38=""))</formula1>
    </dataValidation>
    <dataValidation type="custom" allowBlank="1" showInputMessage="1" showErrorMessage="1" errorTitle="Fehler!" error="Auswahl der Option durch Eingabe von &quot;x&quot; in die entsprechende Zelle!_x000a_max. eine Auswahl zulässig!" sqref="F35:F37" xr:uid="{E96BA289-94D4-48A4-BFB6-CEE6A0A1BD1A}">
      <formula1>AND(COUNTIF(F$35:F$37,"x")&lt;2,OR(F35="x",F35=""))</formula1>
    </dataValidation>
    <dataValidation type="custom" allowBlank="1" showInputMessage="1" showErrorMessage="1" errorTitle="Fehler!" error="Auswahl der Option durch Eingabe von &quot;x&quot; in die entsprechende Zelle!_x000a_max. eine Auswahl zulässig!" sqref="F32:F34" xr:uid="{0A42FD21-7AC1-4AF6-9107-E310FA21FC77}">
      <formula1>AND(COUNTIF(F$32:F$34,"x")&lt;2,OR(F32="x",F32=""))</formula1>
    </dataValidation>
    <dataValidation type="custom" allowBlank="1" showInputMessage="1" showErrorMessage="1" errorTitle="Fehler!" error="Auswahl der Option durch Eingabe von &quot;x&quot; in die entsprechende Zelle!_x000a_max. eine Auswahl zulässig!" sqref="F28:F30" xr:uid="{AF5E7B40-78D3-4CCC-A9BD-C9ED97A0EBAE}">
      <formula1>AND(COUNTIF(F$28:F$30,"x")&lt;2,OR(F28="x",F28=""))</formula1>
    </dataValidation>
    <dataValidation type="custom" allowBlank="1" showInputMessage="1" showErrorMessage="1" errorTitle="Fehler!" error="Auswahl der Option durch Eingabe von &quot;x&quot; in die entsprechende Zelle!_x000a_max. eine Auswahl zulässig!" sqref="F51:F53" xr:uid="{BA40F4EA-2D34-4860-90E7-E9E384E4B104}">
      <formula1>AND(COUNTIF(F$51:F$53,"x")&lt;2,OR(F51="x",F51=""))</formula1>
    </dataValidation>
    <dataValidation type="custom" allowBlank="1" showInputMessage="1" showErrorMessage="1" errorTitle="Fehler!" error="Auswahl der Option durch Eingabe von &quot;x&quot; in die entsprechende Zelle! _x000a_max. eine Auswahl zulässig!" sqref="F21:F23" xr:uid="{3E04C218-118B-48BE-AE3C-411810639C75}">
      <formula1>AND(COUNTIF(F$21:F$23,"x")&lt;2,OR(F21="x",F21=""))</formula1>
    </dataValidation>
    <dataValidation type="custom" allowBlank="1" showInputMessage="1" showErrorMessage="1" errorTitle="Fehler!" error="Auswahl der Option durch Eingabe von &quot;x&quot; in die entsprechende Zelle! _x000a_max. eine Auswahl zulässig!" sqref="F24:F26" xr:uid="{291B0EEF-9755-4FA3-B141-094711EDFD3D}">
      <formula1>AND(COUNTIF(F$24:F$26,"x")&lt;2,OR(F24="x",F24=""))</formula1>
    </dataValidation>
    <dataValidation type="custom" allowBlank="1" showInputMessage="1" showErrorMessage="1" errorTitle="Fehler!" error="Auswahl der Option durch Eingabe von &quot;x&quot; in die entsprechende Zelle! _x000a_max. eine Auswahl zulässig!" sqref="F17:F20" xr:uid="{E7E22361-7660-49B2-9756-0FAB3CE60D47}">
      <formula1>AND(COUNTIF(F$17:F$20,"x")&lt;2,OR(F17="x",F17=""))</formula1>
    </dataValidation>
    <dataValidation type="custom" allowBlank="1" showInputMessage="1" showErrorMessage="1" errorTitle="Fehler!" error="Auswahl der Option durch Eingabe von &quot;x&quot; in die entsprechende Zelle!_x000a_max. eine Auswahl zulässig!" sqref="F14:F16" xr:uid="{84E39F9A-50CC-4A45-9C13-99D07DBE24E4}">
      <formula1>AND(COUNTIF(F$14:F$16,"x")&lt;2,OR(F14="x",F14=""))</formula1>
    </dataValidation>
    <dataValidation type="custom" allowBlank="1" showInputMessage="1" showErrorMessage="1" errorTitle="Fehler!" error="Auswahl der Option durch Eingabe von &quot;x&quot; in die entsprechende Zelle!_x000a_max. eine Auswahl zulässig!" sqref="F10:F12" xr:uid="{E8C1B556-14A5-4497-AA41-C234B09E3DFB}">
      <formula1>AND(COUNTIF(F$10:F$12,"x")&lt;2,OR(F10="x",F10=""))</formula1>
    </dataValidation>
    <dataValidation type="custom" allowBlank="1" showInputMessage="1" showErrorMessage="1" errorTitle="Fehler!" error="Auswahl der Option durch Eingabe von &quot;x&quot; in die entsprechende Zelle!_x000a_max. eine Auswahl zulässig!" sqref="F6:F8" xr:uid="{4F127F1F-D9F8-4085-BC56-EBB1CADFD0A8}">
      <formula1>AND(COUNTIF(F$6:F$8,"x")&lt;2,OR(F6="x",F6=""))</formula1>
    </dataValidation>
    <dataValidation type="custom" allowBlank="1" showInputMessage="1" showErrorMessage="1" sqref="AQ13:AQ15" xr:uid="{3AF03E34-F39E-44BF-98A5-D03A4D614689}">
      <formula1>AND(COUNTIF(AQ$13:AQ$15,"x")&lt;2,OR(AQ13="x",AQ13=""))</formula1>
    </dataValidation>
    <dataValidation type="list" allowBlank="1" showInputMessage="1" showErrorMessage="1" errorTitle="Fehler!" error="nur &quot;X&quot; und [leer] zulässig" sqref="F9 F13" xr:uid="{FDC8D0D2-19E8-4E4D-87EC-991BE5D3AF90}">
      <formula1>$AU$10:$AU$11</formula1>
    </dataValidation>
  </dataValidations>
  <hyperlinks>
    <hyperlink ref="N10" r:id="rId1" xr:uid="{129C1248-C72F-4857-BF46-3D5B7A39E342}"/>
    <hyperlink ref="N14" r:id="rId2" xr:uid="{748E106D-C332-4227-8A1F-7D0123023314}"/>
    <hyperlink ref="N18" r:id="rId3" xr:uid="{BB85D778-A2FE-44AF-937A-6EBE325754D5}"/>
    <hyperlink ref="N22" r:id="rId4" xr:uid="{80717090-137A-40BD-8287-83711CBB7828}"/>
    <hyperlink ref="N25" r:id="rId5" xr:uid="{F7588318-B2A0-4BF6-8330-6C2782419B6E}"/>
    <hyperlink ref="N7" r:id="rId6" xr:uid="{2F99689A-01C4-4082-85A2-4BA3F37AAAD9}"/>
    <hyperlink ref="N8" r:id="rId7" xr:uid="{0EECFFE5-F5F2-4B52-B5CA-C925E7F7E509}"/>
  </hyperlinks>
  <pageMargins left="0.7" right="0.7" top="0.78740157499999996" bottom="0.78740157499999996" header="0.3" footer="0.3"/>
  <pageSetup paperSize="9" orientation="portrait" r:id="rId8"/>
  <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Vorwort</vt:lpstr>
      <vt:lpstr>Risikobewertung_00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Heinrich</dc:creator>
  <cp:lastModifiedBy>Thomas Heinrich</cp:lastModifiedBy>
  <dcterms:created xsi:type="dcterms:W3CDTF">2023-03-07T18:28:25Z</dcterms:created>
  <dcterms:modified xsi:type="dcterms:W3CDTF">2023-03-30T09:46:33Z</dcterms:modified>
</cp:coreProperties>
</file>