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/Users/robert/Desktop/"/>
    </mc:Choice>
  </mc:AlternateContent>
  <xr:revisionPtr revIDLastSave="0" documentId="13_ncr:1_{51C718D2-66E2-114C-AEE2-DC2D0822DFB5}" xr6:coauthVersionLast="47" xr6:coauthVersionMax="47" xr10:uidLastSave="{00000000-0000-0000-0000-000000000000}"/>
  <bookViews>
    <workbookView xWindow="0" yWindow="500" windowWidth="51200" windowHeight="26520" xr2:uid="{7E9BF8A5-B674-44AB-90FB-5186EEC79144}"/>
  </bookViews>
  <sheets>
    <sheet name="Interface" sheetId="1" r:id="rId1"/>
    <sheet name="Parameter" sheetId="2" r:id="rId2"/>
    <sheet name="Daten" sheetId="3" r:id="rId3"/>
    <sheet name="Berechnunge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0" i="4"/>
  <c r="D9" i="1"/>
  <c r="D8" i="1"/>
  <c r="D7" i="1"/>
  <c r="D6" i="1"/>
  <c r="M32" i="2"/>
  <c r="M33" i="2"/>
  <c r="M31" i="2"/>
  <c r="E23" i="1"/>
  <c r="E24" i="1"/>
  <c r="E175" i="3"/>
  <c r="C17" i="1"/>
  <c r="D44" i="1" s="1"/>
  <c r="J18" i="2"/>
  <c r="I18" i="2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Q36" i="3"/>
  <c r="Q37" i="3"/>
  <c r="Q38" i="3"/>
  <c r="Q39" i="3"/>
  <c r="Q40" i="3"/>
  <c r="Q41" i="3"/>
  <c r="Q42" i="3"/>
  <c r="Q43" i="3"/>
  <c r="Q44" i="3"/>
  <c r="Q45" i="3"/>
  <c r="Q46" i="3"/>
  <c r="Q47" i="3"/>
  <c r="Q35" i="3"/>
  <c r="AI181" i="4"/>
  <c r="AJ181" i="4"/>
  <c r="C9" i="1"/>
  <c r="C8" i="1"/>
  <c r="C7" i="1"/>
  <c r="C6" i="1"/>
  <c r="H18" i="2"/>
  <c r="B9" i="1"/>
  <c r="B8" i="1"/>
  <c r="B7" i="1"/>
  <c r="B6" i="1"/>
  <c r="AD181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7" i="4"/>
  <c r="AG88" i="4"/>
  <c r="AG89" i="4"/>
  <c r="AG90" i="4"/>
  <c r="AG91" i="4"/>
  <c r="AG92" i="4"/>
  <c r="AG93" i="4"/>
  <c r="AG94" i="4"/>
  <c r="AG95" i="4"/>
  <c r="AG96" i="4"/>
  <c r="AG97" i="4"/>
  <c r="AG98" i="4"/>
  <c r="AG99" i="4"/>
  <c r="AG100" i="4"/>
  <c r="AG101" i="4"/>
  <c r="AG102" i="4"/>
  <c r="AG103" i="4"/>
  <c r="AG104" i="4"/>
  <c r="AG105" i="4"/>
  <c r="AG106" i="4"/>
  <c r="AG107" i="4"/>
  <c r="AG108" i="4"/>
  <c r="AG109" i="4"/>
  <c r="AG110" i="4"/>
  <c r="AG111" i="4"/>
  <c r="AG112" i="4"/>
  <c r="AG113" i="4"/>
  <c r="AG114" i="4"/>
  <c r="AG115" i="4"/>
  <c r="AG116" i="4"/>
  <c r="AG117" i="4"/>
  <c r="AG118" i="4"/>
  <c r="AG119" i="4"/>
  <c r="AG120" i="4"/>
  <c r="AG121" i="4"/>
  <c r="AG122" i="4"/>
  <c r="AG123" i="4"/>
  <c r="AG124" i="4"/>
  <c r="AG125" i="4"/>
  <c r="AG126" i="4"/>
  <c r="AG127" i="4"/>
  <c r="AG128" i="4"/>
  <c r="AG129" i="4"/>
  <c r="AG130" i="4"/>
  <c r="AG131" i="4"/>
  <c r="AG132" i="4"/>
  <c r="AG133" i="4"/>
  <c r="AG134" i="4"/>
  <c r="AG135" i="4"/>
  <c r="AG136" i="4"/>
  <c r="AG137" i="4"/>
  <c r="AG138" i="4"/>
  <c r="AG139" i="4"/>
  <c r="AG140" i="4"/>
  <c r="AG141" i="4"/>
  <c r="AG142" i="4"/>
  <c r="AG143" i="4"/>
  <c r="AG144" i="4"/>
  <c r="AG145" i="4"/>
  <c r="AG146" i="4"/>
  <c r="AG147" i="4"/>
  <c r="AG148" i="4"/>
  <c r="AG149" i="4"/>
  <c r="AG150" i="4"/>
  <c r="AG151" i="4"/>
  <c r="AG152" i="4"/>
  <c r="AG153" i="4"/>
  <c r="AG154" i="4"/>
  <c r="AG155" i="4"/>
  <c r="AG156" i="4"/>
  <c r="AG157" i="4"/>
  <c r="AG158" i="4"/>
  <c r="AG159" i="4"/>
  <c r="AG160" i="4"/>
  <c r="AG161" i="4"/>
  <c r="AG162" i="4"/>
  <c r="AG163" i="4"/>
  <c r="AG164" i="4"/>
  <c r="AG165" i="4"/>
  <c r="AG166" i="4"/>
  <c r="AG167" i="4"/>
  <c r="AG168" i="4"/>
  <c r="AG169" i="4"/>
  <c r="AG170" i="4"/>
  <c r="AG171" i="4"/>
  <c r="AG172" i="4"/>
  <c r="AG173" i="4"/>
  <c r="AG174" i="4"/>
  <c r="AG175" i="4"/>
  <c r="AG176" i="4"/>
  <c r="AG177" i="4"/>
  <c r="AG10" i="4"/>
  <c r="D42" i="1" l="1"/>
  <c r="AG181" i="4"/>
  <c r="E6" i="4" l="1"/>
  <c r="D6" i="4"/>
  <c r="C6" i="4"/>
  <c r="B97" i="4"/>
  <c r="B116" i="4"/>
  <c r="L6" i="3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L46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L54" i="3"/>
  <c r="M54" i="3"/>
  <c r="L55" i="3"/>
  <c r="M55" i="3"/>
  <c r="L56" i="3"/>
  <c r="M56" i="3"/>
  <c r="L57" i="3"/>
  <c r="M57" i="3"/>
  <c r="L58" i="3"/>
  <c r="M58" i="3"/>
  <c r="L59" i="3"/>
  <c r="M59" i="3"/>
  <c r="L60" i="3"/>
  <c r="M60" i="3"/>
  <c r="L61" i="3"/>
  <c r="M61" i="3"/>
  <c r="L62" i="3"/>
  <c r="M62" i="3"/>
  <c r="L63" i="3"/>
  <c r="M63" i="3"/>
  <c r="L64" i="3"/>
  <c r="M64" i="3"/>
  <c r="L65" i="3"/>
  <c r="M65" i="3"/>
  <c r="L66" i="3"/>
  <c r="M66" i="3"/>
  <c r="L67" i="3"/>
  <c r="M67" i="3"/>
  <c r="L68" i="3"/>
  <c r="M68" i="3"/>
  <c r="L69" i="3"/>
  <c r="M69" i="3"/>
  <c r="L70" i="3"/>
  <c r="M70" i="3"/>
  <c r="L71" i="3"/>
  <c r="M71" i="3"/>
  <c r="L72" i="3"/>
  <c r="M72" i="3"/>
  <c r="L73" i="3"/>
  <c r="M73" i="3"/>
  <c r="L74" i="3"/>
  <c r="M74" i="3"/>
  <c r="L75" i="3"/>
  <c r="M75" i="3"/>
  <c r="L76" i="3"/>
  <c r="M76" i="3"/>
  <c r="L77" i="3"/>
  <c r="M77" i="3"/>
  <c r="L78" i="3"/>
  <c r="M78" i="3"/>
  <c r="L79" i="3"/>
  <c r="M79" i="3"/>
  <c r="L80" i="3"/>
  <c r="M80" i="3"/>
  <c r="L81" i="3"/>
  <c r="M81" i="3"/>
  <c r="L82" i="3"/>
  <c r="M82" i="3"/>
  <c r="L83" i="3"/>
  <c r="M83" i="3"/>
  <c r="L84" i="3"/>
  <c r="M84" i="3"/>
  <c r="L85" i="3"/>
  <c r="M85" i="3"/>
  <c r="L86" i="3"/>
  <c r="M86" i="3"/>
  <c r="L87" i="3"/>
  <c r="M87" i="3"/>
  <c r="L88" i="3"/>
  <c r="M88" i="3"/>
  <c r="L89" i="3"/>
  <c r="M89" i="3"/>
  <c r="L90" i="3"/>
  <c r="M90" i="3"/>
  <c r="L91" i="3"/>
  <c r="M91" i="3"/>
  <c r="L92" i="3"/>
  <c r="M92" i="3"/>
  <c r="L93" i="3"/>
  <c r="M93" i="3"/>
  <c r="L94" i="3"/>
  <c r="M94" i="3"/>
  <c r="L95" i="3"/>
  <c r="M95" i="3"/>
  <c r="L96" i="3"/>
  <c r="M96" i="3"/>
  <c r="L97" i="3"/>
  <c r="M97" i="3"/>
  <c r="L98" i="3"/>
  <c r="M98" i="3"/>
  <c r="L99" i="3"/>
  <c r="M99" i="3"/>
  <c r="L100" i="3"/>
  <c r="M100" i="3"/>
  <c r="L101" i="3"/>
  <c r="M101" i="3"/>
  <c r="L102" i="3"/>
  <c r="M102" i="3"/>
  <c r="L103" i="3"/>
  <c r="M103" i="3"/>
  <c r="L104" i="3"/>
  <c r="M104" i="3"/>
  <c r="L105" i="3"/>
  <c r="M105" i="3"/>
  <c r="L106" i="3"/>
  <c r="M106" i="3"/>
  <c r="L107" i="3"/>
  <c r="M107" i="3"/>
  <c r="L108" i="3"/>
  <c r="M108" i="3"/>
  <c r="L109" i="3"/>
  <c r="M109" i="3"/>
  <c r="L110" i="3"/>
  <c r="M110" i="3"/>
  <c r="L111" i="3"/>
  <c r="M111" i="3"/>
  <c r="L112" i="3"/>
  <c r="M112" i="3"/>
  <c r="L113" i="3"/>
  <c r="M113" i="3"/>
  <c r="L114" i="3"/>
  <c r="M114" i="3"/>
  <c r="L115" i="3"/>
  <c r="M115" i="3"/>
  <c r="L116" i="3"/>
  <c r="M116" i="3"/>
  <c r="L117" i="3"/>
  <c r="M117" i="3"/>
  <c r="L118" i="3"/>
  <c r="M118" i="3"/>
  <c r="L119" i="3"/>
  <c r="M119" i="3"/>
  <c r="L120" i="3"/>
  <c r="M120" i="3"/>
  <c r="L121" i="3"/>
  <c r="M121" i="3"/>
  <c r="L122" i="3"/>
  <c r="M122" i="3"/>
  <c r="L123" i="3"/>
  <c r="M123" i="3"/>
  <c r="L124" i="3"/>
  <c r="M124" i="3"/>
  <c r="L125" i="3"/>
  <c r="M125" i="3"/>
  <c r="L126" i="3"/>
  <c r="M126" i="3"/>
  <c r="L127" i="3"/>
  <c r="M127" i="3"/>
  <c r="L128" i="3"/>
  <c r="M128" i="3"/>
  <c r="L129" i="3"/>
  <c r="M129" i="3"/>
  <c r="L130" i="3"/>
  <c r="M130" i="3"/>
  <c r="L131" i="3"/>
  <c r="M131" i="3"/>
  <c r="L132" i="3"/>
  <c r="M132" i="3"/>
  <c r="L133" i="3"/>
  <c r="M133" i="3"/>
  <c r="L134" i="3"/>
  <c r="M134" i="3"/>
  <c r="L135" i="3"/>
  <c r="M135" i="3"/>
  <c r="K136" i="3"/>
  <c r="L136" i="3"/>
  <c r="M136" i="3"/>
  <c r="K137" i="3"/>
  <c r="L137" i="3"/>
  <c r="M137" i="3"/>
  <c r="K138" i="3"/>
  <c r="L138" i="3"/>
  <c r="M138" i="3"/>
  <c r="K139" i="3"/>
  <c r="L139" i="3"/>
  <c r="M139" i="3"/>
  <c r="K140" i="3"/>
  <c r="L140" i="3"/>
  <c r="M140" i="3"/>
  <c r="K141" i="3"/>
  <c r="L141" i="3"/>
  <c r="M141" i="3"/>
  <c r="K142" i="3"/>
  <c r="L142" i="3"/>
  <c r="M142" i="3"/>
  <c r="K143" i="3"/>
  <c r="L143" i="3"/>
  <c r="M143" i="3"/>
  <c r="K144" i="3"/>
  <c r="L144" i="3"/>
  <c r="M144" i="3"/>
  <c r="K145" i="3"/>
  <c r="L145" i="3"/>
  <c r="M145" i="3"/>
  <c r="K146" i="3"/>
  <c r="L146" i="3"/>
  <c r="M146" i="3"/>
  <c r="K147" i="3"/>
  <c r="L147" i="3"/>
  <c r="M147" i="3"/>
  <c r="K148" i="3"/>
  <c r="L148" i="3"/>
  <c r="M148" i="3"/>
  <c r="K149" i="3"/>
  <c r="L149" i="3"/>
  <c r="M149" i="3"/>
  <c r="K150" i="3"/>
  <c r="L150" i="3"/>
  <c r="M150" i="3"/>
  <c r="K151" i="3"/>
  <c r="L151" i="3"/>
  <c r="M151" i="3"/>
  <c r="K152" i="3"/>
  <c r="L152" i="3"/>
  <c r="M152" i="3"/>
  <c r="K153" i="3"/>
  <c r="L153" i="3"/>
  <c r="M153" i="3"/>
  <c r="K154" i="3"/>
  <c r="L154" i="3"/>
  <c r="M154" i="3"/>
  <c r="K155" i="3"/>
  <c r="L155" i="3"/>
  <c r="M155" i="3"/>
  <c r="K156" i="3"/>
  <c r="L156" i="3"/>
  <c r="M156" i="3"/>
  <c r="K157" i="3"/>
  <c r="L157" i="3"/>
  <c r="M157" i="3"/>
  <c r="K158" i="3"/>
  <c r="L158" i="3"/>
  <c r="M158" i="3"/>
  <c r="K159" i="3"/>
  <c r="L159" i="3"/>
  <c r="M159" i="3"/>
  <c r="K160" i="3"/>
  <c r="L160" i="3"/>
  <c r="M160" i="3"/>
  <c r="K161" i="3"/>
  <c r="L161" i="3"/>
  <c r="M161" i="3"/>
  <c r="K162" i="3"/>
  <c r="L162" i="3"/>
  <c r="M162" i="3"/>
  <c r="K163" i="3"/>
  <c r="L163" i="3"/>
  <c r="M163" i="3"/>
  <c r="K164" i="3"/>
  <c r="L164" i="3"/>
  <c r="M164" i="3"/>
  <c r="K165" i="3"/>
  <c r="L165" i="3"/>
  <c r="M165" i="3"/>
  <c r="K166" i="3"/>
  <c r="L166" i="3"/>
  <c r="M166" i="3"/>
  <c r="K167" i="3"/>
  <c r="L167" i="3"/>
  <c r="M167" i="3"/>
  <c r="K168" i="3"/>
  <c r="L168" i="3"/>
  <c r="M168" i="3"/>
  <c r="K169" i="3"/>
  <c r="L169" i="3"/>
  <c r="M169" i="3"/>
  <c r="K170" i="3"/>
  <c r="L170" i="3"/>
  <c r="M170" i="3"/>
  <c r="K171" i="3"/>
  <c r="L171" i="3"/>
  <c r="M171" i="3"/>
  <c r="K172" i="3"/>
  <c r="L172" i="3"/>
  <c r="M172" i="3"/>
  <c r="L5" i="3"/>
  <c r="M5" i="3"/>
  <c r="H6" i="3"/>
  <c r="AH11" i="4"/>
  <c r="M11" i="4" s="1"/>
  <c r="J6" i="3"/>
  <c r="H7" i="3"/>
  <c r="AH12" i="4"/>
  <c r="M12" i="4" s="1"/>
  <c r="J7" i="3"/>
  <c r="H8" i="3"/>
  <c r="AH13" i="4"/>
  <c r="M13" i="4" s="1"/>
  <c r="J8" i="3"/>
  <c r="H9" i="3"/>
  <c r="AH14" i="4"/>
  <c r="M14" i="4" s="1"/>
  <c r="J9" i="3"/>
  <c r="H10" i="3"/>
  <c r="AH15" i="4"/>
  <c r="M15" i="4" s="1"/>
  <c r="J10" i="3"/>
  <c r="H11" i="3"/>
  <c r="AH16" i="4"/>
  <c r="M16" i="4" s="1"/>
  <c r="J11" i="3"/>
  <c r="H12" i="3"/>
  <c r="AH17" i="4"/>
  <c r="M17" i="4" s="1"/>
  <c r="J12" i="3"/>
  <c r="H13" i="3"/>
  <c r="AH18" i="4"/>
  <c r="M18" i="4" s="1"/>
  <c r="J13" i="3"/>
  <c r="H14" i="3"/>
  <c r="AH19" i="4"/>
  <c r="M19" i="4" s="1"/>
  <c r="J14" i="3"/>
  <c r="H15" i="3"/>
  <c r="AH20" i="4"/>
  <c r="M20" i="4" s="1"/>
  <c r="J15" i="3"/>
  <c r="H16" i="3"/>
  <c r="AH21" i="4"/>
  <c r="M21" i="4" s="1"/>
  <c r="J16" i="3"/>
  <c r="H17" i="3"/>
  <c r="AH22" i="4"/>
  <c r="M22" i="4" s="1"/>
  <c r="J17" i="3"/>
  <c r="AH23" i="4"/>
  <c r="M23" i="4" s="1"/>
  <c r="J18" i="3"/>
  <c r="AH24" i="4"/>
  <c r="M24" i="4" s="1"/>
  <c r="J19" i="3"/>
  <c r="AH25" i="4"/>
  <c r="M25" i="4" s="1"/>
  <c r="J20" i="3"/>
  <c r="AH26" i="4"/>
  <c r="M26" i="4" s="1"/>
  <c r="J21" i="3"/>
  <c r="AH27" i="4"/>
  <c r="M27" i="4" s="1"/>
  <c r="J22" i="3"/>
  <c r="AH28" i="4"/>
  <c r="M28" i="4" s="1"/>
  <c r="J23" i="3"/>
  <c r="AH29" i="4"/>
  <c r="M29" i="4" s="1"/>
  <c r="J24" i="3"/>
  <c r="AH30" i="4"/>
  <c r="M30" i="4" s="1"/>
  <c r="J25" i="3"/>
  <c r="AH31" i="4"/>
  <c r="M31" i="4" s="1"/>
  <c r="J26" i="3"/>
  <c r="AH32" i="4"/>
  <c r="M32" i="4" s="1"/>
  <c r="J27" i="3"/>
  <c r="AH33" i="4"/>
  <c r="M33" i="4" s="1"/>
  <c r="J28" i="3"/>
  <c r="AH34" i="4"/>
  <c r="M34" i="4" s="1"/>
  <c r="J29" i="3"/>
  <c r="AH35" i="4"/>
  <c r="M35" i="4" s="1"/>
  <c r="J30" i="3"/>
  <c r="AH36" i="4"/>
  <c r="M36" i="4" s="1"/>
  <c r="J31" i="3"/>
  <c r="AH37" i="4"/>
  <c r="M37" i="4" s="1"/>
  <c r="J32" i="3"/>
  <c r="AH38" i="4"/>
  <c r="M38" i="4" s="1"/>
  <c r="J33" i="3"/>
  <c r="AH39" i="4"/>
  <c r="M39" i="4" s="1"/>
  <c r="J34" i="3"/>
  <c r="AH40" i="4"/>
  <c r="M40" i="4" s="1"/>
  <c r="J35" i="3"/>
  <c r="AH41" i="4"/>
  <c r="M41" i="4" s="1"/>
  <c r="J36" i="3"/>
  <c r="AH42" i="4"/>
  <c r="M42" i="4" s="1"/>
  <c r="J37" i="3"/>
  <c r="AH43" i="4"/>
  <c r="M43" i="4" s="1"/>
  <c r="J38" i="3"/>
  <c r="AH44" i="4"/>
  <c r="M44" i="4" s="1"/>
  <c r="J39" i="3"/>
  <c r="AH45" i="4"/>
  <c r="M45" i="4" s="1"/>
  <c r="J40" i="3"/>
  <c r="AH46" i="4"/>
  <c r="M46" i="4" s="1"/>
  <c r="J41" i="3"/>
  <c r="AH47" i="4"/>
  <c r="M47" i="4" s="1"/>
  <c r="J42" i="3"/>
  <c r="AH48" i="4"/>
  <c r="M48" i="4" s="1"/>
  <c r="J43" i="3"/>
  <c r="AH49" i="4"/>
  <c r="M49" i="4" s="1"/>
  <c r="J44" i="3"/>
  <c r="AH50" i="4"/>
  <c r="M50" i="4" s="1"/>
  <c r="J45" i="3"/>
  <c r="AH51" i="4"/>
  <c r="M51" i="4" s="1"/>
  <c r="J46" i="3"/>
  <c r="AH52" i="4"/>
  <c r="M52" i="4" s="1"/>
  <c r="J47" i="3"/>
  <c r="AH53" i="4"/>
  <c r="M53" i="4" s="1"/>
  <c r="J48" i="3"/>
  <c r="AH54" i="4"/>
  <c r="M54" i="4" s="1"/>
  <c r="J49" i="3"/>
  <c r="AH55" i="4"/>
  <c r="M55" i="4" s="1"/>
  <c r="J50" i="3"/>
  <c r="AH56" i="4"/>
  <c r="M56" i="4" s="1"/>
  <c r="J51" i="3"/>
  <c r="AH57" i="4"/>
  <c r="M57" i="4" s="1"/>
  <c r="J52" i="3"/>
  <c r="AH58" i="4"/>
  <c r="M58" i="4" s="1"/>
  <c r="J53" i="3"/>
  <c r="AH59" i="4"/>
  <c r="M59" i="4" s="1"/>
  <c r="J54" i="3"/>
  <c r="AH60" i="4"/>
  <c r="M60" i="4" s="1"/>
  <c r="J55" i="3"/>
  <c r="AH61" i="4"/>
  <c r="M61" i="4" s="1"/>
  <c r="J56" i="3"/>
  <c r="AH62" i="4"/>
  <c r="M62" i="4" s="1"/>
  <c r="J57" i="3"/>
  <c r="AH63" i="4"/>
  <c r="M63" i="4" s="1"/>
  <c r="J58" i="3"/>
  <c r="AH64" i="4"/>
  <c r="M64" i="4" s="1"/>
  <c r="J59" i="3"/>
  <c r="H60" i="3"/>
  <c r="AH65" i="4"/>
  <c r="M65" i="4" s="1"/>
  <c r="J60" i="3"/>
  <c r="H61" i="3"/>
  <c r="AH66" i="4"/>
  <c r="M66" i="4" s="1"/>
  <c r="J61" i="3"/>
  <c r="H62" i="3"/>
  <c r="AH67" i="4"/>
  <c r="M67" i="4" s="1"/>
  <c r="J62" i="3"/>
  <c r="H63" i="3"/>
  <c r="AH68" i="4"/>
  <c r="M68" i="4" s="1"/>
  <c r="J63" i="3"/>
  <c r="H64" i="3"/>
  <c r="AH69" i="4"/>
  <c r="M69" i="4" s="1"/>
  <c r="J64" i="3"/>
  <c r="H65" i="3"/>
  <c r="AH70" i="4"/>
  <c r="M70" i="4" s="1"/>
  <c r="J65" i="3"/>
  <c r="H66" i="3"/>
  <c r="AH71" i="4"/>
  <c r="M71" i="4" s="1"/>
  <c r="J66" i="3"/>
  <c r="H67" i="3"/>
  <c r="AH72" i="4"/>
  <c r="M72" i="4" s="1"/>
  <c r="J67" i="3"/>
  <c r="H68" i="3"/>
  <c r="AH73" i="4"/>
  <c r="M73" i="4" s="1"/>
  <c r="J68" i="3"/>
  <c r="H69" i="3"/>
  <c r="AH74" i="4"/>
  <c r="M74" i="4" s="1"/>
  <c r="J69" i="3"/>
  <c r="H70" i="3"/>
  <c r="AH75" i="4"/>
  <c r="M75" i="4" s="1"/>
  <c r="J70" i="3"/>
  <c r="H71" i="3"/>
  <c r="AH76" i="4"/>
  <c r="M76" i="4" s="1"/>
  <c r="J71" i="3"/>
  <c r="H72" i="3"/>
  <c r="AH77" i="4"/>
  <c r="M77" i="4" s="1"/>
  <c r="J72" i="3"/>
  <c r="H73" i="3"/>
  <c r="AH78" i="4"/>
  <c r="M78" i="4" s="1"/>
  <c r="J73" i="3"/>
  <c r="H74" i="3"/>
  <c r="AH79" i="4"/>
  <c r="M79" i="4" s="1"/>
  <c r="J74" i="3"/>
  <c r="H75" i="3"/>
  <c r="AH80" i="4"/>
  <c r="M80" i="4" s="1"/>
  <c r="J75" i="3"/>
  <c r="H76" i="3"/>
  <c r="AH81" i="4"/>
  <c r="M81" i="4" s="1"/>
  <c r="J76" i="3"/>
  <c r="H77" i="3"/>
  <c r="AH82" i="4"/>
  <c r="M82" i="4" s="1"/>
  <c r="J77" i="3"/>
  <c r="H78" i="3"/>
  <c r="AH83" i="4"/>
  <c r="M83" i="4" s="1"/>
  <c r="J78" i="3"/>
  <c r="H79" i="3"/>
  <c r="AH84" i="4"/>
  <c r="M84" i="4" s="1"/>
  <c r="J79" i="3"/>
  <c r="H80" i="3"/>
  <c r="AH85" i="4"/>
  <c r="M85" i="4" s="1"/>
  <c r="J80" i="3"/>
  <c r="H81" i="3"/>
  <c r="AH86" i="4"/>
  <c r="M86" i="4" s="1"/>
  <c r="J81" i="3"/>
  <c r="H82" i="3"/>
  <c r="AH87" i="4"/>
  <c r="M87" i="4" s="1"/>
  <c r="J82" i="3"/>
  <c r="H83" i="3"/>
  <c r="AH88" i="4"/>
  <c r="M88" i="4" s="1"/>
  <c r="J83" i="3"/>
  <c r="H84" i="3"/>
  <c r="AH89" i="4"/>
  <c r="M89" i="4" s="1"/>
  <c r="J84" i="3"/>
  <c r="H85" i="3"/>
  <c r="AH90" i="4"/>
  <c r="M90" i="4" s="1"/>
  <c r="J85" i="3"/>
  <c r="H86" i="3"/>
  <c r="AH91" i="4"/>
  <c r="M91" i="4" s="1"/>
  <c r="J86" i="3"/>
  <c r="H87" i="3"/>
  <c r="AH92" i="4"/>
  <c r="M92" i="4" s="1"/>
  <c r="J87" i="3"/>
  <c r="H88" i="3"/>
  <c r="AH93" i="4"/>
  <c r="M93" i="4" s="1"/>
  <c r="J88" i="3"/>
  <c r="H89" i="3"/>
  <c r="AH94" i="4"/>
  <c r="M94" i="4" s="1"/>
  <c r="J89" i="3"/>
  <c r="H90" i="3"/>
  <c r="AH95" i="4"/>
  <c r="M95" i="4" s="1"/>
  <c r="J90" i="3"/>
  <c r="H91" i="3"/>
  <c r="AH96" i="4"/>
  <c r="M96" i="4" s="1"/>
  <c r="J91" i="3"/>
  <c r="H92" i="3"/>
  <c r="AH97" i="4"/>
  <c r="M97" i="4" s="1"/>
  <c r="J92" i="3"/>
  <c r="H93" i="3"/>
  <c r="AH98" i="4"/>
  <c r="M98" i="4" s="1"/>
  <c r="J93" i="3"/>
  <c r="H94" i="3"/>
  <c r="AH99" i="4"/>
  <c r="M99" i="4" s="1"/>
  <c r="J94" i="3"/>
  <c r="H95" i="3"/>
  <c r="AH100" i="4"/>
  <c r="M100" i="4" s="1"/>
  <c r="J95" i="3"/>
  <c r="H96" i="3"/>
  <c r="AH101" i="4"/>
  <c r="M101" i="4" s="1"/>
  <c r="J96" i="3"/>
  <c r="H97" i="3"/>
  <c r="AH102" i="4"/>
  <c r="M102" i="4" s="1"/>
  <c r="J97" i="3"/>
  <c r="H98" i="3"/>
  <c r="AH103" i="4"/>
  <c r="M103" i="4" s="1"/>
  <c r="J98" i="3"/>
  <c r="H99" i="3"/>
  <c r="AH104" i="4"/>
  <c r="M104" i="4" s="1"/>
  <c r="J99" i="3"/>
  <c r="H100" i="3"/>
  <c r="AH105" i="4"/>
  <c r="M105" i="4" s="1"/>
  <c r="J100" i="3"/>
  <c r="H101" i="3"/>
  <c r="AH106" i="4"/>
  <c r="M106" i="4" s="1"/>
  <c r="J101" i="3"/>
  <c r="H102" i="3"/>
  <c r="AH107" i="4"/>
  <c r="M107" i="4" s="1"/>
  <c r="J102" i="3"/>
  <c r="H103" i="3"/>
  <c r="AH108" i="4"/>
  <c r="M108" i="4" s="1"/>
  <c r="J103" i="3"/>
  <c r="H104" i="3"/>
  <c r="AH109" i="4"/>
  <c r="M109" i="4" s="1"/>
  <c r="J104" i="3"/>
  <c r="H105" i="3"/>
  <c r="AH110" i="4"/>
  <c r="M110" i="4" s="1"/>
  <c r="J105" i="3"/>
  <c r="H106" i="3"/>
  <c r="AH111" i="4"/>
  <c r="M111" i="4" s="1"/>
  <c r="J106" i="3"/>
  <c r="H107" i="3"/>
  <c r="AH112" i="4"/>
  <c r="M112" i="4" s="1"/>
  <c r="J107" i="3"/>
  <c r="H108" i="3"/>
  <c r="AH113" i="4"/>
  <c r="M113" i="4" s="1"/>
  <c r="J108" i="3"/>
  <c r="H109" i="3"/>
  <c r="AH114" i="4"/>
  <c r="M114" i="4" s="1"/>
  <c r="J109" i="3"/>
  <c r="H110" i="3"/>
  <c r="AH115" i="4"/>
  <c r="M115" i="4" s="1"/>
  <c r="J110" i="3"/>
  <c r="H111" i="3"/>
  <c r="AH116" i="4"/>
  <c r="M116" i="4" s="1"/>
  <c r="J111" i="3"/>
  <c r="H112" i="3"/>
  <c r="AH117" i="4"/>
  <c r="M117" i="4" s="1"/>
  <c r="J112" i="3"/>
  <c r="H113" i="3"/>
  <c r="AH118" i="4"/>
  <c r="M118" i="4" s="1"/>
  <c r="J113" i="3"/>
  <c r="H114" i="3"/>
  <c r="AH119" i="4"/>
  <c r="M119" i="4" s="1"/>
  <c r="J114" i="3"/>
  <c r="H115" i="3"/>
  <c r="AH120" i="4"/>
  <c r="M120" i="4" s="1"/>
  <c r="J115" i="3"/>
  <c r="H116" i="3"/>
  <c r="AH121" i="4"/>
  <c r="M121" i="4" s="1"/>
  <c r="J116" i="3"/>
  <c r="H117" i="3"/>
  <c r="AH122" i="4"/>
  <c r="M122" i="4" s="1"/>
  <c r="J117" i="3"/>
  <c r="H118" i="3"/>
  <c r="AH123" i="4"/>
  <c r="M123" i="4" s="1"/>
  <c r="J118" i="3"/>
  <c r="H119" i="3"/>
  <c r="AH124" i="4"/>
  <c r="M124" i="4" s="1"/>
  <c r="J119" i="3"/>
  <c r="H120" i="3"/>
  <c r="AH125" i="4"/>
  <c r="M125" i="4" s="1"/>
  <c r="J120" i="3"/>
  <c r="H121" i="3"/>
  <c r="AH126" i="4"/>
  <c r="M126" i="4" s="1"/>
  <c r="J121" i="3"/>
  <c r="H122" i="3"/>
  <c r="AH127" i="4"/>
  <c r="M127" i="4" s="1"/>
  <c r="J122" i="3"/>
  <c r="H123" i="3"/>
  <c r="AH128" i="4"/>
  <c r="M128" i="4" s="1"/>
  <c r="J123" i="3"/>
  <c r="H124" i="3"/>
  <c r="AH129" i="4"/>
  <c r="M129" i="4" s="1"/>
  <c r="J124" i="3"/>
  <c r="H125" i="3"/>
  <c r="AH130" i="4"/>
  <c r="M130" i="4" s="1"/>
  <c r="J125" i="3"/>
  <c r="H126" i="3"/>
  <c r="AH131" i="4"/>
  <c r="M131" i="4" s="1"/>
  <c r="J126" i="3"/>
  <c r="H127" i="3"/>
  <c r="AH132" i="4"/>
  <c r="M132" i="4" s="1"/>
  <c r="J127" i="3"/>
  <c r="H128" i="3"/>
  <c r="AH133" i="4"/>
  <c r="M133" i="4" s="1"/>
  <c r="J128" i="3"/>
  <c r="H129" i="3"/>
  <c r="AH134" i="4"/>
  <c r="M134" i="4" s="1"/>
  <c r="J129" i="3"/>
  <c r="H130" i="3"/>
  <c r="AH135" i="4"/>
  <c r="M135" i="4" s="1"/>
  <c r="J130" i="3"/>
  <c r="H131" i="3"/>
  <c r="AH136" i="4"/>
  <c r="M136" i="4" s="1"/>
  <c r="J131" i="3"/>
  <c r="H132" i="3"/>
  <c r="AH137" i="4"/>
  <c r="M137" i="4" s="1"/>
  <c r="J132" i="3"/>
  <c r="H133" i="3"/>
  <c r="AH138" i="4"/>
  <c r="M138" i="4" s="1"/>
  <c r="J133" i="3"/>
  <c r="H134" i="3"/>
  <c r="AH139" i="4"/>
  <c r="M139" i="4" s="1"/>
  <c r="J134" i="3"/>
  <c r="H135" i="3"/>
  <c r="AH140" i="4"/>
  <c r="M140" i="4" s="1"/>
  <c r="J135" i="3"/>
  <c r="H136" i="3"/>
  <c r="AH141" i="4"/>
  <c r="M141" i="4" s="1"/>
  <c r="J136" i="3"/>
  <c r="H137" i="3"/>
  <c r="AH142" i="4"/>
  <c r="M142" i="4" s="1"/>
  <c r="J137" i="3"/>
  <c r="H138" i="3"/>
  <c r="AH143" i="4"/>
  <c r="M143" i="4" s="1"/>
  <c r="J138" i="3"/>
  <c r="H139" i="3"/>
  <c r="AH144" i="4"/>
  <c r="M144" i="4" s="1"/>
  <c r="J139" i="3"/>
  <c r="H140" i="3"/>
  <c r="AH145" i="4"/>
  <c r="M145" i="4" s="1"/>
  <c r="J140" i="3"/>
  <c r="H141" i="3"/>
  <c r="AH146" i="4"/>
  <c r="M146" i="4" s="1"/>
  <c r="J141" i="3"/>
  <c r="H142" i="3"/>
  <c r="AH147" i="4"/>
  <c r="M147" i="4" s="1"/>
  <c r="J142" i="3"/>
  <c r="H143" i="3"/>
  <c r="AH148" i="4"/>
  <c r="M148" i="4" s="1"/>
  <c r="J143" i="3"/>
  <c r="H144" i="3"/>
  <c r="AH149" i="4"/>
  <c r="M149" i="4" s="1"/>
  <c r="J144" i="3"/>
  <c r="H145" i="3"/>
  <c r="AH150" i="4"/>
  <c r="M150" i="4" s="1"/>
  <c r="J145" i="3"/>
  <c r="H146" i="3"/>
  <c r="AH151" i="4"/>
  <c r="M151" i="4" s="1"/>
  <c r="J146" i="3"/>
  <c r="H147" i="3"/>
  <c r="AH152" i="4"/>
  <c r="M152" i="4" s="1"/>
  <c r="J147" i="3"/>
  <c r="H148" i="3"/>
  <c r="AH153" i="4"/>
  <c r="M153" i="4" s="1"/>
  <c r="J148" i="3"/>
  <c r="H149" i="3"/>
  <c r="AH154" i="4"/>
  <c r="M154" i="4" s="1"/>
  <c r="J149" i="3"/>
  <c r="H150" i="3"/>
  <c r="AH155" i="4"/>
  <c r="M155" i="4" s="1"/>
  <c r="J150" i="3"/>
  <c r="H151" i="3"/>
  <c r="AH156" i="4"/>
  <c r="M156" i="4" s="1"/>
  <c r="J151" i="3"/>
  <c r="H152" i="3"/>
  <c r="AH157" i="4"/>
  <c r="M157" i="4" s="1"/>
  <c r="J152" i="3"/>
  <c r="H153" i="3"/>
  <c r="AH158" i="4"/>
  <c r="M158" i="4" s="1"/>
  <c r="J153" i="3"/>
  <c r="H154" i="3"/>
  <c r="AH159" i="4"/>
  <c r="M159" i="4" s="1"/>
  <c r="J154" i="3"/>
  <c r="H155" i="3"/>
  <c r="AH160" i="4"/>
  <c r="M160" i="4" s="1"/>
  <c r="J155" i="3"/>
  <c r="H156" i="3"/>
  <c r="AH161" i="4"/>
  <c r="M161" i="4" s="1"/>
  <c r="J156" i="3"/>
  <c r="H157" i="3"/>
  <c r="AH162" i="4"/>
  <c r="M162" i="4" s="1"/>
  <c r="J157" i="3"/>
  <c r="H158" i="3"/>
  <c r="AH163" i="4"/>
  <c r="M163" i="4" s="1"/>
  <c r="J158" i="3"/>
  <c r="H159" i="3"/>
  <c r="AH164" i="4"/>
  <c r="M164" i="4" s="1"/>
  <c r="J159" i="3"/>
  <c r="H160" i="3"/>
  <c r="AH165" i="4"/>
  <c r="M165" i="4" s="1"/>
  <c r="J160" i="3"/>
  <c r="H161" i="3"/>
  <c r="AH166" i="4"/>
  <c r="M166" i="4" s="1"/>
  <c r="J161" i="3"/>
  <c r="H162" i="3"/>
  <c r="AH167" i="4"/>
  <c r="M167" i="4" s="1"/>
  <c r="J162" i="3"/>
  <c r="H163" i="3"/>
  <c r="AH168" i="4"/>
  <c r="M168" i="4" s="1"/>
  <c r="J163" i="3"/>
  <c r="H164" i="3"/>
  <c r="AH169" i="4"/>
  <c r="M169" i="4" s="1"/>
  <c r="J164" i="3"/>
  <c r="H165" i="3"/>
  <c r="AH170" i="4"/>
  <c r="M170" i="4" s="1"/>
  <c r="J165" i="3"/>
  <c r="H166" i="3"/>
  <c r="AH171" i="4"/>
  <c r="M171" i="4" s="1"/>
  <c r="J166" i="3"/>
  <c r="H167" i="3"/>
  <c r="AH172" i="4"/>
  <c r="M172" i="4" s="1"/>
  <c r="J167" i="3"/>
  <c r="H168" i="3"/>
  <c r="AH173" i="4"/>
  <c r="M173" i="4" s="1"/>
  <c r="J168" i="3"/>
  <c r="H169" i="3"/>
  <c r="AH174" i="4"/>
  <c r="M174" i="4" s="1"/>
  <c r="J169" i="3"/>
  <c r="H170" i="3"/>
  <c r="AH175" i="4"/>
  <c r="M175" i="4" s="1"/>
  <c r="J170" i="3"/>
  <c r="H171" i="3"/>
  <c r="AH176" i="4"/>
  <c r="M176" i="4" s="1"/>
  <c r="J171" i="3"/>
  <c r="H172" i="3"/>
  <c r="AH177" i="4"/>
  <c r="M177" i="4" s="1"/>
  <c r="J172" i="3"/>
  <c r="J5" i="3"/>
  <c r="H5" i="3"/>
  <c r="E6" i="3"/>
  <c r="B11" i="4" s="1"/>
  <c r="F6" i="3"/>
  <c r="G6" i="3"/>
  <c r="E7" i="3"/>
  <c r="B12" i="4" s="1"/>
  <c r="F7" i="3"/>
  <c r="G7" i="3"/>
  <c r="E8" i="3"/>
  <c r="B13" i="4" s="1"/>
  <c r="F8" i="3"/>
  <c r="G8" i="3"/>
  <c r="E9" i="3"/>
  <c r="B14" i="4" s="1"/>
  <c r="F9" i="3"/>
  <c r="G9" i="3"/>
  <c r="E10" i="3"/>
  <c r="B15" i="4" s="1"/>
  <c r="F10" i="3"/>
  <c r="G10" i="3"/>
  <c r="E11" i="3"/>
  <c r="B16" i="4" s="1"/>
  <c r="F11" i="3"/>
  <c r="G11" i="3"/>
  <c r="E12" i="3"/>
  <c r="B17" i="4" s="1"/>
  <c r="F12" i="3"/>
  <c r="G12" i="3"/>
  <c r="E13" i="3"/>
  <c r="B18" i="4" s="1"/>
  <c r="F13" i="3"/>
  <c r="G13" i="3"/>
  <c r="E14" i="3"/>
  <c r="B19" i="4" s="1"/>
  <c r="F14" i="3"/>
  <c r="G14" i="3"/>
  <c r="E15" i="3"/>
  <c r="B20" i="4" s="1"/>
  <c r="F15" i="3"/>
  <c r="G15" i="3"/>
  <c r="E16" i="3"/>
  <c r="B21" i="4" s="1"/>
  <c r="F16" i="3"/>
  <c r="G16" i="3"/>
  <c r="E17" i="3"/>
  <c r="B22" i="4" s="1"/>
  <c r="F17" i="3"/>
  <c r="G17" i="3"/>
  <c r="E18" i="3"/>
  <c r="B23" i="4" s="1"/>
  <c r="F18" i="3"/>
  <c r="G18" i="3"/>
  <c r="E19" i="3"/>
  <c r="B24" i="4" s="1"/>
  <c r="F19" i="3"/>
  <c r="G19" i="3"/>
  <c r="E20" i="3"/>
  <c r="B25" i="4" s="1"/>
  <c r="F20" i="3"/>
  <c r="G20" i="3"/>
  <c r="E21" i="3"/>
  <c r="B26" i="4" s="1"/>
  <c r="F21" i="3"/>
  <c r="G21" i="3"/>
  <c r="E22" i="3"/>
  <c r="B27" i="4" s="1"/>
  <c r="F22" i="3"/>
  <c r="G22" i="3"/>
  <c r="E23" i="3"/>
  <c r="B28" i="4" s="1"/>
  <c r="F23" i="3"/>
  <c r="G23" i="3"/>
  <c r="E24" i="3"/>
  <c r="B29" i="4" s="1"/>
  <c r="F24" i="3"/>
  <c r="G24" i="3"/>
  <c r="E25" i="3"/>
  <c r="B30" i="4" s="1"/>
  <c r="F25" i="3"/>
  <c r="G25" i="3"/>
  <c r="E26" i="3"/>
  <c r="B31" i="4" s="1"/>
  <c r="F26" i="3"/>
  <c r="G26" i="3"/>
  <c r="E27" i="3"/>
  <c r="B32" i="4" s="1"/>
  <c r="F27" i="3"/>
  <c r="G27" i="3"/>
  <c r="E28" i="3"/>
  <c r="B33" i="4" s="1"/>
  <c r="F28" i="3"/>
  <c r="G28" i="3"/>
  <c r="E29" i="3"/>
  <c r="B34" i="4" s="1"/>
  <c r="F29" i="3"/>
  <c r="G29" i="3"/>
  <c r="E30" i="3"/>
  <c r="B35" i="4" s="1"/>
  <c r="F30" i="3"/>
  <c r="G30" i="3"/>
  <c r="E31" i="3"/>
  <c r="B36" i="4" s="1"/>
  <c r="F31" i="3"/>
  <c r="G31" i="3"/>
  <c r="E32" i="3"/>
  <c r="B37" i="4" s="1"/>
  <c r="F32" i="3"/>
  <c r="G32" i="3"/>
  <c r="E33" i="3"/>
  <c r="B38" i="4" s="1"/>
  <c r="F33" i="3"/>
  <c r="G33" i="3"/>
  <c r="E34" i="3"/>
  <c r="B39" i="4" s="1"/>
  <c r="F34" i="3"/>
  <c r="G34" i="3"/>
  <c r="E35" i="3"/>
  <c r="B40" i="4" s="1"/>
  <c r="F35" i="3"/>
  <c r="G35" i="3"/>
  <c r="E36" i="3"/>
  <c r="B41" i="4" s="1"/>
  <c r="F36" i="3"/>
  <c r="G36" i="3"/>
  <c r="E37" i="3"/>
  <c r="B42" i="4" s="1"/>
  <c r="F37" i="3"/>
  <c r="G37" i="3"/>
  <c r="E38" i="3"/>
  <c r="B43" i="4" s="1"/>
  <c r="F38" i="3"/>
  <c r="G38" i="3"/>
  <c r="E39" i="3"/>
  <c r="B44" i="4" s="1"/>
  <c r="F39" i="3"/>
  <c r="G39" i="3"/>
  <c r="E40" i="3"/>
  <c r="B45" i="4" s="1"/>
  <c r="F40" i="3"/>
  <c r="G40" i="3"/>
  <c r="E41" i="3"/>
  <c r="B46" i="4" s="1"/>
  <c r="F41" i="3"/>
  <c r="G41" i="3"/>
  <c r="E42" i="3"/>
  <c r="B47" i="4" s="1"/>
  <c r="F42" i="3"/>
  <c r="G42" i="3"/>
  <c r="E43" i="3"/>
  <c r="B48" i="4" s="1"/>
  <c r="F43" i="3"/>
  <c r="G43" i="3"/>
  <c r="E44" i="3"/>
  <c r="B49" i="4" s="1"/>
  <c r="F44" i="3"/>
  <c r="G44" i="3"/>
  <c r="E45" i="3"/>
  <c r="B50" i="4" s="1"/>
  <c r="F45" i="3"/>
  <c r="G45" i="3"/>
  <c r="E46" i="3"/>
  <c r="B51" i="4" s="1"/>
  <c r="F46" i="3"/>
  <c r="G46" i="3"/>
  <c r="E47" i="3"/>
  <c r="B52" i="4" s="1"/>
  <c r="F47" i="3"/>
  <c r="G47" i="3"/>
  <c r="E48" i="3"/>
  <c r="B53" i="4" s="1"/>
  <c r="F48" i="3"/>
  <c r="G48" i="3"/>
  <c r="E49" i="3"/>
  <c r="B54" i="4" s="1"/>
  <c r="F49" i="3"/>
  <c r="G49" i="3"/>
  <c r="E50" i="3"/>
  <c r="B55" i="4" s="1"/>
  <c r="F50" i="3"/>
  <c r="G50" i="3"/>
  <c r="E51" i="3"/>
  <c r="B56" i="4" s="1"/>
  <c r="F51" i="3"/>
  <c r="G51" i="3"/>
  <c r="E52" i="3"/>
  <c r="B57" i="4" s="1"/>
  <c r="F52" i="3"/>
  <c r="G52" i="3"/>
  <c r="E53" i="3"/>
  <c r="B58" i="4" s="1"/>
  <c r="F53" i="3"/>
  <c r="G53" i="3"/>
  <c r="E54" i="3"/>
  <c r="B59" i="4" s="1"/>
  <c r="F54" i="3"/>
  <c r="G54" i="3"/>
  <c r="E55" i="3"/>
  <c r="B60" i="4" s="1"/>
  <c r="F55" i="3"/>
  <c r="G55" i="3"/>
  <c r="E56" i="3"/>
  <c r="B61" i="4" s="1"/>
  <c r="F56" i="3"/>
  <c r="G56" i="3"/>
  <c r="E57" i="3"/>
  <c r="B62" i="4" s="1"/>
  <c r="F57" i="3"/>
  <c r="G57" i="3"/>
  <c r="E58" i="3"/>
  <c r="B63" i="4" s="1"/>
  <c r="F58" i="3"/>
  <c r="G58" i="3"/>
  <c r="E59" i="3"/>
  <c r="B64" i="4" s="1"/>
  <c r="F59" i="3"/>
  <c r="G59" i="3"/>
  <c r="E60" i="3"/>
  <c r="B65" i="4" s="1"/>
  <c r="F60" i="3"/>
  <c r="G60" i="3"/>
  <c r="E61" i="3"/>
  <c r="B66" i="4" s="1"/>
  <c r="F61" i="3"/>
  <c r="G61" i="3"/>
  <c r="E62" i="3"/>
  <c r="B67" i="4" s="1"/>
  <c r="F62" i="3"/>
  <c r="G62" i="3"/>
  <c r="E63" i="3"/>
  <c r="B68" i="4" s="1"/>
  <c r="F63" i="3"/>
  <c r="G63" i="3"/>
  <c r="E64" i="3"/>
  <c r="B69" i="4" s="1"/>
  <c r="F64" i="3"/>
  <c r="G64" i="3"/>
  <c r="E65" i="3"/>
  <c r="B70" i="4" s="1"/>
  <c r="F65" i="3"/>
  <c r="G65" i="3"/>
  <c r="E66" i="3"/>
  <c r="B71" i="4" s="1"/>
  <c r="F66" i="3"/>
  <c r="G66" i="3"/>
  <c r="E67" i="3"/>
  <c r="B72" i="4" s="1"/>
  <c r="F67" i="3"/>
  <c r="G67" i="3"/>
  <c r="E68" i="3"/>
  <c r="B73" i="4" s="1"/>
  <c r="F68" i="3"/>
  <c r="G68" i="3"/>
  <c r="E69" i="3"/>
  <c r="B74" i="4" s="1"/>
  <c r="F69" i="3"/>
  <c r="G69" i="3"/>
  <c r="E70" i="3"/>
  <c r="B75" i="4" s="1"/>
  <c r="F70" i="3"/>
  <c r="G70" i="3"/>
  <c r="E71" i="3"/>
  <c r="B76" i="4" s="1"/>
  <c r="F71" i="3"/>
  <c r="G71" i="3"/>
  <c r="E72" i="3"/>
  <c r="B77" i="4" s="1"/>
  <c r="F72" i="3"/>
  <c r="G72" i="3"/>
  <c r="E73" i="3"/>
  <c r="B78" i="4" s="1"/>
  <c r="F73" i="3"/>
  <c r="G73" i="3"/>
  <c r="E74" i="3"/>
  <c r="B79" i="4" s="1"/>
  <c r="F74" i="3"/>
  <c r="G74" i="3"/>
  <c r="E75" i="3"/>
  <c r="B80" i="4" s="1"/>
  <c r="F75" i="3"/>
  <c r="G75" i="3"/>
  <c r="E76" i="3"/>
  <c r="B81" i="4" s="1"/>
  <c r="F76" i="3"/>
  <c r="G76" i="3"/>
  <c r="E77" i="3"/>
  <c r="B82" i="4" s="1"/>
  <c r="F77" i="3"/>
  <c r="G77" i="3"/>
  <c r="E78" i="3"/>
  <c r="B83" i="4" s="1"/>
  <c r="F78" i="3"/>
  <c r="G78" i="3"/>
  <c r="E79" i="3"/>
  <c r="B84" i="4" s="1"/>
  <c r="F79" i="3"/>
  <c r="G79" i="3"/>
  <c r="E80" i="3"/>
  <c r="B85" i="4" s="1"/>
  <c r="F80" i="3"/>
  <c r="G80" i="3"/>
  <c r="E81" i="3"/>
  <c r="B86" i="4" s="1"/>
  <c r="F81" i="3"/>
  <c r="G81" i="3"/>
  <c r="E82" i="3"/>
  <c r="B87" i="4" s="1"/>
  <c r="F82" i="3"/>
  <c r="G82" i="3"/>
  <c r="E83" i="3"/>
  <c r="B88" i="4" s="1"/>
  <c r="F83" i="3"/>
  <c r="G83" i="3"/>
  <c r="E84" i="3"/>
  <c r="B89" i="4" s="1"/>
  <c r="F84" i="3"/>
  <c r="G84" i="3"/>
  <c r="E85" i="3"/>
  <c r="B90" i="4" s="1"/>
  <c r="F85" i="3"/>
  <c r="G85" i="3"/>
  <c r="E86" i="3"/>
  <c r="B91" i="4" s="1"/>
  <c r="F86" i="3"/>
  <c r="G86" i="3"/>
  <c r="E87" i="3"/>
  <c r="B92" i="4" s="1"/>
  <c r="F87" i="3"/>
  <c r="G87" i="3"/>
  <c r="E88" i="3"/>
  <c r="B93" i="4" s="1"/>
  <c r="F88" i="3"/>
  <c r="G88" i="3"/>
  <c r="E89" i="3"/>
  <c r="B94" i="4" s="1"/>
  <c r="F89" i="3"/>
  <c r="G89" i="3"/>
  <c r="E90" i="3"/>
  <c r="B95" i="4" s="1"/>
  <c r="F90" i="3"/>
  <c r="G90" i="3"/>
  <c r="E91" i="3"/>
  <c r="B96" i="4" s="1"/>
  <c r="F91" i="3"/>
  <c r="G91" i="3"/>
  <c r="E92" i="3"/>
  <c r="F92" i="3"/>
  <c r="G92" i="3"/>
  <c r="E93" i="3"/>
  <c r="B98" i="4" s="1"/>
  <c r="F93" i="3"/>
  <c r="G93" i="3"/>
  <c r="E94" i="3"/>
  <c r="B99" i="4" s="1"/>
  <c r="F94" i="3"/>
  <c r="G94" i="3"/>
  <c r="E95" i="3"/>
  <c r="B100" i="4" s="1"/>
  <c r="F95" i="3"/>
  <c r="G95" i="3"/>
  <c r="E96" i="3"/>
  <c r="B101" i="4" s="1"/>
  <c r="F96" i="3"/>
  <c r="G96" i="3"/>
  <c r="E97" i="3"/>
  <c r="B102" i="4" s="1"/>
  <c r="F97" i="3"/>
  <c r="G97" i="3"/>
  <c r="E98" i="3"/>
  <c r="B103" i="4" s="1"/>
  <c r="F98" i="3"/>
  <c r="G98" i="3"/>
  <c r="E99" i="3"/>
  <c r="B104" i="4" s="1"/>
  <c r="F99" i="3"/>
  <c r="G99" i="3"/>
  <c r="E100" i="3"/>
  <c r="B105" i="4" s="1"/>
  <c r="F100" i="3"/>
  <c r="G100" i="3"/>
  <c r="E101" i="3"/>
  <c r="B106" i="4" s="1"/>
  <c r="F101" i="3"/>
  <c r="G101" i="3"/>
  <c r="E102" i="3"/>
  <c r="B107" i="4" s="1"/>
  <c r="F102" i="3"/>
  <c r="G102" i="3"/>
  <c r="E103" i="3"/>
  <c r="B108" i="4" s="1"/>
  <c r="F103" i="3"/>
  <c r="G103" i="3"/>
  <c r="E104" i="3"/>
  <c r="B109" i="4" s="1"/>
  <c r="F104" i="3"/>
  <c r="G104" i="3"/>
  <c r="E105" i="3"/>
  <c r="B110" i="4" s="1"/>
  <c r="F105" i="3"/>
  <c r="G105" i="3"/>
  <c r="E106" i="3"/>
  <c r="B111" i="4" s="1"/>
  <c r="F106" i="3"/>
  <c r="G106" i="3"/>
  <c r="E107" i="3"/>
  <c r="B112" i="4" s="1"/>
  <c r="F107" i="3"/>
  <c r="G107" i="3"/>
  <c r="E108" i="3"/>
  <c r="B113" i="4" s="1"/>
  <c r="F108" i="3"/>
  <c r="G108" i="3"/>
  <c r="E109" i="3"/>
  <c r="B114" i="4" s="1"/>
  <c r="F109" i="3"/>
  <c r="G109" i="3"/>
  <c r="E110" i="3"/>
  <c r="B115" i="4" s="1"/>
  <c r="F110" i="3"/>
  <c r="G110" i="3"/>
  <c r="E111" i="3"/>
  <c r="F111" i="3"/>
  <c r="G111" i="3"/>
  <c r="E112" i="3"/>
  <c r="B117" i="4" s="1"/>
  <c r="F112" i="3"/>
  <c r="G112" i="3"/>
  <c r="E113" i="3"/>
  <c r="B118" i="4" s="1"/>
  <c r="F113" i="3"/>
  <c r="G113" i="3"/>
  <c r="E114" i="3"/>
  <c r="B119" i="4" s="1"/>
  <c r="F114" i="3"/>
  <c r="G114" i="3"/>
  <c r="E115" i="3"/>
  <c r="B120" i="4" s="1"/>
  <c r="F115" i="3"/>
  <c r="G115" i="3"/>
  <c r="E116" i="3"/>
  <c r="B121" i="4" s="1"/>
  <c r="F116" i="3"/>
  <c r="G116" i="3"/>
  <c r="E117" i="3"/>
  <c r="B122" i="4" s="1"/>
  <c r="F117" i="3"/>
  <c r="G117" i="3"/>
  <c r="E118" i="3"/>
  <c r="B123" i="4" s="1"/>
  <c r="F118" i="3"/>
  <c r="G118" i="3"/>
  <c r="E119" i="3"/>
  <c r="B124" i="4" s="1"/>
  <c r="F119" i="3"/>
  <c r="G119" i="3"/>
  <c r="E120" i="3"/>
  <c r="B125" i="4" s="1"/>
  <c r="F120" i="3"/>
  <c r="G120" i="3"/>
  <c r="E121" i="3"/>
  <c r="B126" i="4" s="1"/>
  <c r="F121" i="3"/>
  <c r="G121" i="3"/>
  <c r="E122" i="3"/>
  <c r="B127" i="4" s="1"/>
  <c r="F122" i="3"/>
  <c r="G122" i="3"/>
  <c r="E123" i="3"/>
  <c r="B128" i="4" s="1"/>
  <c r="F123" i="3"/>
  <c r="G123" i="3"/>
  <c r="E124" i="3"/>
  <c r="B129" i="4" s="1"/>
  <c r="F124" i="3"/>
  <c r="G124" i="3"/>
  <c r="E125" i="3"/>
  <c r="B130" i="4" s="1"/>
  <c r="F125" i="3"/>
  <c r="G125" i="3"/>
  <c r="E126" i="3"/>
  <c r="B131" i="4" s="1"/>
  <c r="F126" i="3"/>
  <c r="G126" i="3"/>
  <c r="E127" i="3"/>
  <c r="B132" i="4" s="1"/>
  <c r="F127" i="3"/>
  <c r="G127" i="3"/>
  <c r="E128" i="3"/>
  <c r="B133" i="4" s="1"/>
  <c r="F128" i="3"/>
  <c r="G128" i="3"/>
  <c r="E129" i="3"/>
  <c r="B134" i="4" s="1"/>
  <c r="F129" i="3"/>
  <c r="G129" i="3"/>
  <c r="E130" i="3"/>
  <c r="B135" i="4" s="1"/>
  <c r="F130" i="3"/>
  <c r="G130" i="3"/>
  <c r="E131" i="3"/>
  <c r="B136" i="4" s="1"/>
  <c r="F131" i="3"/>
  <c r="G131" i="3"/>
  <c r="E132" i="3"/>
  <c r="B137" i="4" s="1"/>
  <c r="F132" i="3"/>
  <c r="G132" i="3"/>
  <c r="E133" i="3"/>
  <c r="B138" i="4" s="1"/>
  <c r="F133" i="3"/>
  <c r="G133" i="3"/>
  <c r="E134" i="3"/>
  <c r="B139" i="4" s="1"/>
  <c r="F134" i="3"/>
  <c r="G134" i="3"/>
  <c r="E135" i="3"/>
  <c r="B140" i="4" s="1"/>
  <c r="F135" i="3"/>
  <c r="G135" i="3"/>
  <c r="E136" i="3"/>
  <c r="B141" i="4" s="1"/>
  <c r="F136" i="3"/>
  <c r="G136" i="3"/>
  <c r="E137" i="3"/>
  <c r="B142" i="4" s="1"/>
  <c r="F137" i="3"/>
  <c r="G137" i="3"/>
  <c r="E138" i="3"/>
  <c r="B143" i="4" s="1"/>
  <c r="F138" i="3"/>
  <c r="G138" i="3"/>
  <c r="E139" i="3"/>
  <c r="B144" i="4" s="1"/>
  <c r="F139" i="3"/>
  <c r="G139" i="3"/>
  <c r="E140" i="3"/>
  <c r="B145" i="4" s="1"/>
  <c r="F140" i="3"/>
  <c r="G140" i="3"/>
  <c r="E141" i="3"/>
  <c r="B146" i="4" s="1"/>
  <c r="F141" i="3"/>
  <c r="G141" i="3"/>
  <c r="E142" i="3"/>
  <c r="B147" i="4" s="1"/>
  <c r="F142" i="3"/>
  <c r="G142" i="3"/>
  <c r="E143" i="3"/>
  <c r="B148" i="4" s="1"/>
  <c r="F143" i="3"/>
  <c r="G143" i="3"/>
  <c r="E144" i="3"/>
  <c r="B149" i="4" s="1"/>
  <c r="F144" i="3"/>
  <c r="G144" i="3"/>
  <c r="E145" i="3"/>
  <c r="B150" i="4" s="1"/>
  <c r="F145" i="3"/>
  <c r="G145" i="3"/>
  <c r="E146" i="3"/>
  <c r="B151" i="4" s="1"/>
  <c r="F146" i="3"/>
  <c r="G146" i="3"/>
  <c r="E147" i="3"/>
  <c r="B152" i="4" s="1"/>
  <c r="F147" i="3"/>
  <c r="G147" i="3"/>
  <c r="E148" i="3"/>
  <c r="B153" i="4" s="1"/>
  <c r="F148" i="3"/>
  <c r="G148" i="3"/>
  <c r="E149" i="3"/>
  <c r="B154" i="4" s="1"/>
  <c r="F149" i="3"/>
  <c r="G149" i="3"/>
  <c r="E150" i="3"/>
  <c r="B155" i="4" s="1"/>
  <c r="F150" i="3"/>
  <c r="G150" i="3"/>
  <c r="E151" i="3"/>
  <c r="B156" i="4" s="1"/>
  <c r="F151" i="3"/>
  <c r="G151" i="3"/>
  <c r="E152" i="3"/>
  <c r="B157" i="4" s="1"/>
  <c r="F152" i="3"/>
  <c r="G152" i="3"/>
  <c r="E153" i="3"/>
  <c r="B158" i="4" s="1"/>
  <c r="F153" i="3"/>
  <c r="G153" i="3"/>
  <c r="E154" i="3"/>
  <c r="B159" i="4" s="1"/>
  <c r="F154" i="3"/>
  <c r="G154" i="3"/>
  <c r="E155" i="3"/>
  <c r="B160" i="4" s="1"/>
  <c r="F155" i="3"/>
  <c r="G155" i="3"/>
  <c r="E156" i="3"/>
  <c r="B161" i="4" s="1"/>
  <c r="F156" i="3"/>
  <c r="G156" i="3"/>
  <c r="E157" i="3"/>
  <c r="B162" i="4" s="1"/>
  <c r="F157" i="3"/>
  <c r="G157" i="3"/>
  <c r="E158" i="3"/>
  <c r="B163" i="4" s="1"/>
  <c r="F158" i="3"/>
  <c r="G158" i="3"/>
  <c r="E159" i="3"/>
  <c r="B164" i="4" s="1"/>
  <c r="F159" i="3"/>
  <c r="G159" i="3"/>
  <c r="E160" i="3"/>
  <c r="B165" i="4" s="1"/>
  <c r="F160" i="3"/>
  <c r="G160" i="3"/>
  <c r="E161" i="3"/>
  <c r="B166" i="4" s="1"/>
  <c r="F161" i="3"/>
  <c r="G161" i="3"/>
  <c r="E162" i="3"/>
  <c r="B167" i="4" s="1"/>
  <c r="F162" i="3"/>
  <c r="G162" i="3"/>
  <c r="E163" i="3"/>
  <c r="B168" i="4" s="1"/>
  <c r="F163" i="3"/>
  <c r="G163" i="3"/>
  <c r="E164" i="3"/>
  <c r="B169" i="4" s="1"/>
  <c r="F164" i="3"/>
  <c r="G164" i="3"/>
  <c r="E165" i="3"/>
  <c r="B170" i="4" s="1"/>
  <c r="F165" i="3"/>
  <c r="G165" i="3"/>
  <c r="E166" i="3"/>
  <c r="B171" i="4" s="1"/>
  <c r="F166" i="3"/>
  <c r="G166" i="3"/>
  <c r="E167" i="3"/>
  <c r="B172" i="4" s="1"/>
  <c r="F167" i="3"/>
  <c r="G167" i="3"/>
  <c r="E168" i="3"/>
  <c r="B173" i="4" s="1"/>
  <c r="F168" i="3"/>
  <c r="G168" i="3"/>
  <c r="E169" i="3"/>
  <c r="B174" i="4" s="1"/>
  <c r="F169" i="3"/>
  <c r="G169" i="3"/>
  <c r="E170" i="3"/>
  <c r="B175" i="4" s="1"/>
  <c r="F170" i="3"/>
  <c r="G170" i="3"/>
  <c r="E171" i="3"/>
  <c r="B176" i="4" s="1"/>
  <c r="F171" i="3"/>
  <c r="G171" i="3"/>
  <c r="E172" i="3"/>
  <c r="B177" i="4" s="1"/>
  <c r="F172" i="3"/>
  <c r="G172" i="3"/>
  <c r="F5" i="3"/>
  <c r="G5" i="3"/>
  <c r="E5" i="3"/>
  <c r="B10" i="4" s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5" i="3"/>
  <c r="D5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D169" i="4" l="1"/>
  <c r="D153" i="4"/>
  <c r="D137" i="4"/>
  <c r="D121" i="4"/>
  <c r="D105" i="4"/>
  <c r="D89" i="4"/>
  <c r="D73" i="4"/>
  <c r="E159" i="4"/>
  <c r="AF181" i="4"/>
  <c r="AH10" i="4"/>
  <c r="C170" i="4"/>
  <c r="C122" i="4"/>
  <c r="C106" i="4"/>
  <c r="C90" i="4"/>
  <c r="C58" i="4"/>
  <c r="C26" i="4"/>
  <c r="C124" i="4"/>
  <c r="B181" i="4"/>
  <c r="D34" i="1" s="1"/>
  <c r="C176" i="4"/>
  <c r="C160" i="4"/>
  <c r="C48" i="4"/>
  <c r="L181" i="4"/>
  <c r="C173" i="4"/>
  <c r="C157" i="4"/>
  <c r="C141" i="4"/>
  <c r="C125" i="4"/>
  <c r="C109" i="4"/>
  <c r="C93" i="4"/>
  <c r="C77" i="4"/>
  <c r="C61" i="4"/>
  <c r="C45" i="4"/>
  <c r="C29" i="4"/>
  <c r="C13" i="4"/>
  <c r="N181" i="4"/>
  <c r="K181" i="4"/>
  <c r="O181" i="4"/>
  <c r="D25" i="4"/>
  <c r="D57" i="4"/>
  <c r="D41" i="4"/>
  <c r="D163" i="4"/>
  <c r="C161" i="4"/>
  <c r="E31" i="4"/>
  <c r="D168" i="4"/>
  <c r="D152" i="4"/>
  <c r="D136" i="4"/>
  <c r="D120" i="4"/>
  <c r="D104" i="4"/>
  <c r="D88" i="4"/>
  <c r="D72" i="4"/>
  <c r="D56" i="4"/>
  <c r="D40" i="4"/>
  <c r="D24" i="4"/>
  <c r="D167" i="4"/>
  <c r="D151" i="4"/>
  <c r="D135" i="4"/>
  <c r="D119" i="4"/>
  <c r="D103" i="4"/>
  <c r="D87" i="4"/>
  <c r="D71" i="4"/>
  <c r="D55" i="4"/>
  <c r="D39" i="4"/>
  <c r="D23" i="4"/>
  <c r="C116" i="4"/>
  <c r="C84" i="4"/>
  <c r="C68" i="4"/>
  <c r="C36" i="4"/>
  <c r="D26" i="4"/>
  <c r="C147" i="4"/>
  <c r="D131" i="4"/>
  <c r="C99" i="4"/>
  <c r="C83" i="4"/>
  <c r="C10" i="4"/>
  <c r="D162" i="4"/>
  <c r="D146" i="4"/>
  <c r="C130" i="4"/>
  <c r="D114" i="4"/>
  <c r="C98" i="4"/>
  <c r="D82" i="4"/>
  <c r="C66" i="4"/>
  <c r="D50" i="4"/>
  <c r="C34" i="4"/>
  <c r="D18" i="4"/>
  <c r="E105" i="4"/>
  <c r="C177" i="4"/>
  <c r="C145" i="4"/>
  <c r="C113" i="4"/>
  <c r="C65" i="4"/>
  <c r="C49" i="4"/>
  <c r="C33" i="4"/>
  <c r="E130" i="4"/>
  <c r="D130" i="4"/>
  <c r="E103" i="4"/>
  <c r="D175" i="4"/>
  <c r="D159" i="4"/>
  <c r="D143" i="4"/>
  <c r="D127" i="4"/>
  <c r="D111" i="4"/>
  <c r="D95" i="4"/>
  <c r="D79" i="4"/>
  <c r="D63" i="4"/>
  <c r="D47" i="4"/>
  <c r="D31" i="4"/>
  <c r="D15" i="4"/>
  <c r="E98" i="4"/>
  <c r="D98" i="4"/>
  <c r="D90" i="4"/>
  <c r="D172" i="4"/>
  <c r="D156" i="4"/>
  <c r="D140" i="4"/>
  <c r="D124" i="4"/>
  <c r="D108" i="4"/>
  <c r="D92" i="4"/>
  <c r="D76" i="4"/>
  <c r="D60" i="4"/>
  <c r="D44" i="4"/>
  <c r="D28" i="4"/>
  <c r="C12" i="4"/>
  <c r="E66" i="4"/>
  <c r="C82" i="4"/>
  <c r="C171" i="4"/>
  <c r="C155" i="4"/>
  <c r="C139" i="4"/>
  <c r="C123" i="4"/>
  <c r="C107" i="4"/>
  <c r="C91" i="4"/>
  <c r="C75" i="4"/>
  <c r="C59" i="4"/>
  <c r="C43" i="4"/>
  <c r="C27" i="4"/>
  <c r="C11" i="4"/>
  <c r="D66" i="4"/>
  <c r="C50" i="4"/>
  <c r="D154" i="4"/>
  <c r="D138" i="4"/>
  <c r="D122" i="4"/>
  <c r="D74" i="4"/>
  <c r="D42" i="4"/>
  <c r="C19" i="4"/>
  <c r="E63" i="4"/>
  <c r="D34" i="4"/>
  <c r="E55" i="4"/>
  <c r="E26" i="4"/>
  <c r="E137" i="4"/>
  <c r="E106" i="4"/>
  <c r="E73" i="4"/>
  <c r="E34" i="4"/>
  <c r="C163" i="4"/>
  <c r="C129" i="4"/>
  <c r="C92" i="4"/>
  <c r="C52" i="4"/>
  <c r="C174" i="4"/>
  <c r="C158" i="4"/>
  <c r="C142" i="4"/>
  <c r="C126" i="4"/>
  <c r="C110" i="4"/>
  <c r="C94" i="4"/>
  <c r="C78" i="4"/>
  <c r="C62" i="4"/>
  <c r="C46" i="4"/>
  <c r="C30" i="4"/>
  <c r="C14" i="4"/>
  <c r="E162" i="4"/>
  <c r="E135" i="4"/>
  <c r="D106" i="4"/>
  <c r="E71" i="4"/>
  <c r="C162" i="4"/>
  <c r="C128" i="4"/>
  <c r="C51" i="4"/>
  <c r="E154" i="4"/>
  <c r="E127" i="4"/>
  <c r="E58" i="4"/>
  <c r="E25" i="4"/>
  <c r="C154" i="4"/>
  <c r="C115" i="4"/>
  <c r="C81" i="4"/>
  <c r="C44" i="4"/>
  <c r="D11" i="4"/>
  <c r="D123" i="4"/>
  <c r="E95" i="4"/>
  <c r="D58" i="4"/>
  <c r="E23" i="4"/>
  <c r="C148" i="4"/>
  <c r="C114" i="4"/>
  <c r="C80" i="4"/>
  <c r="C42" i="4"/>
  <c r="C156" i="4"/>
  <c r="C35" i="4"/>
  <c r="C166" i="4"/>
  <c r="C150" i="4"/>
  <c r="C134" i="4"/>
  <c r="C118" i="4"/>
  <c r="C102" i="4"/>
  <c r="C86" i="4"/>
  <c r="C70" i="4"/>
  <c r="C54" i="4"/>
  <c r="C38" i="4"/>
  <c r="C22" i="4"/>
  <c r="D10" i="4"/>
  <c r="D147" i="4"/>
  <c r="E121" i="4"/>
  <c r="E89" i="4"/>
  <c r="E50" i="4"/>
  <c r="E15" i="4"/>
  <c r="C108" i="4"/>
  <c r="C165" i="4"/>
  <c r="C149" i="4"/>
  <c r="C133" i="4"/>
  <c r="C117" i="4"/>
  <c r="C101" i="4"/>
  <c r="C85" i="4"/>
  <c r="C69" i="4"/>
  <c r="C53" i="4"/>
  <c r="C37" i="4"/>
  <c r="C21" i="4"/>
  <c r="E175" i="4"/>
  <c r="E146" i="4"/>
  <c r="E119" i="4"/>
  <c r="E87" i="4"/>
  <c r="C144" i="4"/>
  <c r="C67" i="4"/>
  <c r="D164" i="4"/>
  <c r="D148" i="4"/>
  <c r="D132" i="4"/>
  <c r="D116" i="4"/>
  <c r="D100" i="4"/>
  <c r="D84" i="4"/>
  <c r="D68" i="4"/>
  <c r="D52" i="4"/>
  <c r="D36" i="4"/>
  <c r="D20" i="4"/>
  <c r="D171" i="4"/>
  <c r="D115" i="4"/>
  <c r="E82" i="4"/>
  <c r="E47" i="4"/>
  <c r="C140" i="4"/>
  <c r="C100" i="4"/>
  <c r="C32" i="4"/>
  <c r="D155" i="4"/>
  <c r="E11" i="4"/>
  <c r="E153" i="4"/>
  <c r="E90" i="4"/>
  <c r="E18" i="4"/>
  <c r="E10" i="4"/>
  <c r="C146" i="4"/>
  <c r="E170" i="4"/>
  <c r="E143" i="4"/>
  <c r="E114" i="4"/>
  <c r="E42" i="4"/>
  <c r="C138" i="4"/>
  <c r="C28" i="4"/>
  <c r="C18" i="4"/>
  <c r="D170" i="4"/>
  <c r="D139" i="4"/>
  <c r="E79" i="4"/>
  <c r="C172" i="4"/>
  <c r="C132" i="4"/>
  <c r="C64" i="4"/>
  <c r="E122" i="4"/>
  <c r="E57" i="4"/>
  <c r="C76" i="4"/>
  <c r="E151" i="4"/>
  <c r="C74" i="4"/>
  <c r="E177" i="4"/>
  <c r="E161" i="4"/>
  <c r="E145" i="4"/>
  <c r="E129" i="4"/>
  <c r="E113" i="4"/>
  <c r="E97" i="4"/>
  <c r="E81" i="4"/>
  <c r="E65" i="4"/>
  <c r="E49" i="4"/>
  <c r="E33" i="4"/>
  <c r="E17" i="4"/>
  <c r="E169" i="4"/>
  <c r="E138" i="4"/>
  <c r="E111" i="4"/>
  <c r="E74" i="4"/>
  <c r="E41" i="4"/>
  <c r="C131" i="4"/>
  <c r="C97" i="4"/>
  <c r="C60" i="4"/>
  <c r="C20" i="4"/>
  <c r="C112" i="4"/>
  <c r="D176" i="4"/>
  <c r="D160" i="4"/>
  <c r="D144" i="4"/>
  <c r="D128" i="4"/>
  <c r="D112" i="4"/>
  <c r="D96" i="4"/>
  <c r="D80" i="4"/>
  <c r="D64" i="4"/>
  <c r="D48" i="4"/>
  <c r="D32" i="4"/>
  <c r="D16" i="4"/>
  <c r="E167" i="4"/>
  <c r="D107" i="4"/>
  <c r="E39" i="4"/>
  <c r="C164" i="4"/>
  <c r="C96" i="4"/>
  <c r="E174" i="4"/>
  <c r="E166" i="4"/>
  <c r="E158" i="4"/>
  <c r="E150" i="4"/>
  <c r="E142" i="4"/>
  <c r="E134" i="4"/>
  <c r="E126" i="4"/>
  <c r="E118" i="4"/>
  <c r="E110" i="4"/>
  <c r="E102" i="4"/>
  <c r="E94" i="4"/>
  <c r="E86" i="4"/>
  <c r="E78" i="4"/>
  <c r="E70" i="4"/>
  <c r="E62" i="4"/>
  <c r="E54" i="4"/>
  <c r="E46" i="4"/>
  <c r="E38" i="4"/>
  <c r="E30" i="4"/>
  <c r="E22" i="4"/>
  <c r="E14" i="4"/>
  <c r="D174" i="4"/>
  <c r="D166" i="4"/>
  <c r="D158" i="4"/>
  <c r="D150" i="4"/>
  <c r="D142" i="4"/>
  <c r="D134" i="4"/>
  <c r="D126" i="4"/>
  <c r="D118" i="4"/>
  <c r="D110" i="4"/>
  <c r="D102" i="4"/>
  <c r="D94" i="4"/>
  <c r="D86" i="4"/>
  <c r="D78" i="4"/>
  <c r="D70" i="4"/>
  <c r="D62" i="4"/>
  <c r="D54" i="4"/>
  <c r="D46" i="4"/>
  <c r="D38" i="4"/>
  <c r="D30" i="4"/>
  <c r="D22" i="4"/>
  <c r="D14" i="4"/>
  <c r="C169" i="4"/>
  <c r="C153" i="4"/>
  <c r="C137" i="4"/>
  <c r="C121" i="4"/>
  <c r="C105" i="4"/>
  <c r="C89" i="4"/>
  <c r="C73" i="4"/>
  <c r="C57" i="4"/>
  <c r="C41" i="4"/>
  <c r="C25" i="4"/>
  <c r="E173" i="4"/>
  <c r="E165" i="4"/>
  <c r="E157" i="4"/>
  <c r="E149" i="4"/>
  <c r="E141" i="4"/>
  <c r="E133" i="4"/>
  <c r="E125" i="4"/>
  <c r="E117" i="4"/>
  <c r="E109" i="4"/>
  <c r="E101" i="4"/>
  <c r="E93" i="4"/>
  <c r="E85" i="4"/>
  <c r="E77" i="4"/>
  <c r="E69" i="4"/>
  <c r="E61" i="4"/>
  <c r="E53" i="4"/>
  <c r="E45" i="4"/>
  <c r="E37" i="4"/>
  <c r="E29" i="4"/>
  <c r="E21" i="4"/>
  <c r="E13" i="4"/>
  <c r="C168" i="4"/>
  <c r="C152" i="4"/>
  <c r="C136" i="4"/>
  <c r="C120" i="4"/>
  <c r="C104" i="4"/>
  <c r="C88" i="4"/>
  <c r="C72" i="4"/>
  <c r="C56" i="4"/>
  <c r="C40" i="4"/>
  <c r="C24" i="4"/>
  <c r="D173" i="4"/>
  <c r="D165" i="4"/>
  <c r="D157" i="4"/>
  <c r="D149" i="4"/>
  <c r="D141" i="4"/>
  <c r="D133" i="4"/>
  <c r="D125" i="4"/>
  <c r="D117" i="4"/>
  <c r="D109" i="4"/>
  <c r="D101" i="4"/>
  <c r="D93" i="4"/>
  <c r="D85" i="4"/>
  <c r="D77" i="4"/>
  <c r="D69" i="4"/>
  <c r="D61" i="4"/>
  <c r="D53" i="4"/>
  <c r="D45" i="4"/>
  <c r="D37" i="4"/>
  <c r="D29" i="4"/>
  <c r="D21" i="4"/>
  <c r="D13" i="4"/>
  <c r="C167" i="4"/>
  <c r="C151" i="4"/>
  <c r="C135" i="4"/>
  <c r="C119" i="4"/>
  <c r="C103" i="4"/>
  <c r="C87" i="4"/>
  <c r="C71" i="4"/>
  <c r="C55" i="4"/>
  <c r="C39" i="4"/>
  <c r="C23" i="4"/>
  <c r="E172" i="4"/>
  <c r="E164" i="4"/>
  <c r="E156" i="4"/>
  <c r="E148" i="4"/>
  <c r="E140" i="4"/>
  <c r="E132" i="4"/>
  <c r="E124" i="4"/>
  <c r="E116" i="4"/>
  <c r="E108" i="4"/>
  <c r="E100" i="4"/>
  <c r="E92" i="4"/>
  <c r="E84" i="4"/>
  <c r="E76" i="4"/>
  <c r="E68" i="4"/>
  <c r="E60" i="4"/>
  <c r="E52" i="4"/>
  <c r="E44" i="4"/>
  <c r="E36" i="4"/>
  <c r="E28" i="4"/>
  <c r="E20" i="4"/>
  <c r="E12" i="4"/>
  <c r="D12" i="4"/>
  <c r="E171" i="4"/>
  <c r="E163" i="4"/>
  <c r="E155" i="4"/>
  <c r="E147" i="4"/>
  <c r="E139" i="4"/>
  <c r="E131" i="4"/>
  <c r="E123" i="4"/>
  <c r="E115" i="4"/>
  <c r="E107" i="4"/>
  <c r="E99" i="4"/>
  <c r="E91" i="4"/>
  <c r="E83" i="4"/>
  <c r="E75" i="4"/>
  <c r="E67" i="4"/>
  <c r="E59" i="4"/>
  <c r="E51" i="4"/>
  <c r="E43" i="4"/>
  <c r="E35" i="4"/>
  <c r="E27" i="4"/>
  <c r="E19" i="4"/>
  <c r="D99" i="4"/>
  <c r="D91" i="4"/>
  <c r="D83" i="4"/>
  <c r="D75" i="4"/>
  <c r="D67" i="4"/>
  <c r="D59" i="4"/>
  <c r="D51" i="4"/>
  <c r="D43" i="4"/>
  <c r="D35" i="4"/>
  <c r="D27" i="4"/>
  <c r="D19" i="4"/>
  <c r="C17" i="4"/>
  <c r="C16" i="4"/>
  <c r="D177" i="4"/>
  <c r="D161" i="4"/>
  <c r="D145" i="4"/>
  <c r="D129" i="4"/>
  <c r="D113" i="4"/>
  <c r="D97" i="4"/>
  <c r="D81" i="4"/>
  <c r="D65" i="4"/>
  <c r="D49" i="4"/>
  <c r="D33" i="4"/>
  <c r="D17" i="4"/>
  <c r="C175" i="4"/>
  <c r="C159" i="4"/>
  <c r="C143" i="4"/>
  <c r="C127" i="4"/>
  <c r="C111" i="4"/>
  <c r="C95" i="4"/>
  <c r="C79" i="4"/>
  <c r="C63" i="4"/>
  <c r="C47" i="4"/>
  <c r="C31" i="4"/>
  <c r="C15" i="4"/>
  <c r="E176" i="4"/>
  <c r="E168" i="4"/>
  <c r="E160" i="4"/>
  <c r="E152" i="4"/>
  <c r="E144" i="4"/>
  <c r="E136" i="4"/>
  <c r="E128" i="4"/>
  <c r="E120" i="4"/>
  <c r="E112" i="4"/>
  <c r="E104" i="4"/>
  <c r="E96" i="4"/>
  <c r="E88" i="4"/>
  <c r="E80" i="4"/>
  <c r="E72" i="4"/>
  <c r="E64" i="4"/>
  <c r="E56" i="4"/>
  <c r="E48" i="4"/>
  <c r="E40" i="4"/>
  <c r="E32" i="4"/>
  <c r="E24" i="4"/>
  <c r="E16" i="4"/>
  <c r="F34" i="1" l="1"/>
  <c r="G153" i="4"/>
  <c r="G137" i="4"/>
  <c r="G121" i="4"/>
  <c r="G89" i="4"/>
  <c r="G169" i="4"/>
  <c r="G159" i="4"/>
  <c r="G105" i="4"/>
  <c r="G73" i="4"/>
  <c r="M10" i="4"/>
  <c r="M181" i="4" s="1"/>
  <c r="AH181" i="4"/>
  <c r="G62" i="4"/>
  <c r="G78" i="4"/>
  <c r="G130" i="4"/>
  <c r="G176" i="4"/>
  <c r="F17" i="4"/>
  <c r="J17" i="4" s="1"/>
  <c r="Q17" i="4" s="1"/>
  <c r="F54" i="4"/>
  <c r="J54" i="4" s="1"/>
  <c r="Q54" i="4" s="1"/>
  <c r="F163" i="4"/>
  <c r="J163" i="4" s="1"/>
  <c r="P163" i="4" s="1"/>
  <c r="R163" i="4" s="1"/>
  <c r="F143" i="4"/>
  <c r="J143" i="4" s="1"/>
  <c r="P143" i="4" s="1"/>
  <c r="F70" i="4"/>
  <c r="J70" i="4" s="1"/>
  <c r="P70" i="4" s="1"/>
  <c r="F11" i="4"/>
  <c r="J11" i="4" s="1"/>
  <c r="Q11" i="4" s="1"/>
  <c r="F36" i="4"/>
  <c r="J36" i="4" s="1"/>
  <c r="P36" i="4" s="1"/>
  <c r="F13" i="4"/>
  <c r="J13" i="4" s="1"/>
  <c r="P13" i="4" s="1"/>
  <c r="R13" i="4" s="1"/>
  <c r="F124" i="4"/>
  <c r="J124" i="4" s="1"/>
  <c r="F159" i="4"/>
  <c r="J159" i="4" s="1"/>
  <c r="P159" i="4" s="1"/>
  <c r="F64" i="4"/>
  <c r="J64" i="4" s="1"/>
  <c r="Q64" i="4" s="1"/>
  <c r="F101" i="4"/>
  <c r="J101" i="4" s="1"/>
  <c r="P101" i="4" s="1"/>
  <c r="F86" i="4"/>
  <c r="J86" i="4" s="1"/>
  <c r="P86" i="4" s="1"/>
  <c r="F27" i="4"/>
  <c r="J27" i="4" s="1"/>
  <c r="P27" i="4" s="1"/>
  <c r="R27" i="4" s="1"/>
  <c r="F68" i="4"/>
  <c r="J68" i="4" s="1"/>
  <c r="P68" i="4" s="1"/>
  <c r="F29" i="4"/>
  <c r="J29" i="4" s="1"/>
  <c r="P29" i="4" s="1"/>
  <c r="R29" i="4" s="1"/>
  <c r="F26" i="4"/>
  <c r="J26" i="4" s="1"/>
  <c r="F132" i="4"/>
  <c r="J132" i="4" s="1"/>
  <c r="P132" i="4" s="1"/>
  <c r="F117" i="4"/>
  <c r="J117" i="4" s="1"/>
  <c r="Q117" i="4" s="1"/>
  <c r="F102" i="4"/>
  <c r="J102" i="4" s="1"/>
  <c r="P102" i="4" s="1"/>
  <c r="R102" i="4" s="1"/>
  <c r="F44" i="4"/>
  <c r="J44" i="4" s="1"/>
  <c r="Q44" i="4" s="1"/>
  <c r="F30" i="4"/>
  <c r="J30" i="4" s="1"/>
  <c r="Q30" i="4" s="1"/>
  <c r="F43" i="4"/>
  <c r="J43" i="4" s="1"/>
  <c r="P43" i="4" s="1"/>
  <c r="F84" i="4"/>
  <c r="J84" i="4" s="1"/>
  <c r="Q84" i="4" s="1"/>
  <c r="F45" i="4"/>
  <c r="J45" i="4" s="1"/>
  <c r="P45" i="4" s="1"/>
  <c r="R45" i="4" s="1"/>
  <c r="F25" i="4"/>
  <c r="J25" i="4" s="1"/>
  <c r="P25" i="4" s="1"/>
  <c r="F133" i="4"/>
  <c r="J133" i="4" s="1"/>
  <c r="Q133" i="4" s="1"/>
  <c r="F81" i="4"/>
  <c r="J81" i="4" s="1"/>
  <c r="Q81" i="4" s="1"/>
  <c r="F46" i="4"/>
  <c r="J46" i="4" s="1"/>
  <c r="Q46" i="4" s="1"/>
  <c r="F59" i="4"/>
  <c r="J59" i="4" s="1"/>
  <c r="Q59" i="4" s="1"/>
  <c r="G33" i="4"/>
  <c r="G53" i="4"/>
  <c r="F24" i="4"/>
  <c r="J24" i="4" s="1"/>
  <c r="P24" i="4" s="1"/>
  <c r="R24" i="4" s="1"/>
  <c r="F41" i="4"/>
  <c r="J41" i="4" s="1"/>
  <c r="Q41" i="4" s="1"/>
  <c r="G144" i="4"/>
  <c r="F149" i="4"/>
  <c r="J149" i="4" s="1"/>
  <c r="Q149" i="4" s="1"/>
  <c r="F134" i="4"/>
  <c r="J134" i="4" s="1"/>
  <c r="Q134" i="4" s="1"/>
  <c r="F115" i="4"/>
  <c r="J115" i="4" s="1"/>
  <c r="P115" i="4" s="1"/>
  <c r="F62" i="4"/>
  <c r="J62" i="4" s="1"/>
  <c r="Q62" i="4" s="1"/>
  <c r="F77" i="4"/>
  <c r="J77" i="4" s="1"/>
  <c r="P77" i="4" s="1"/>
  <c r="R77" i="4" s="1"/>
  <c r="G49" i="4"/>
  <c r="F23" i="4"/>
  <c r="J23" i="4" s="1"/>
  <c r="Q23" i="4" s="1"/>
  <c r="F40" i="4"/>
  <c r="J40" i="4" s="1"/>
  <c r="P40" i="4" s="1"/>
  <c r="R40" i="4" s="1"/>
  <c r="F57" i="4"/>
  <c r="J57" i="4" s="1"/>
  <c r="Q57" i="4" s="1"/>
  <c r="G164" i="4"/>
  <c r="F165" i="4"/>
  <c r="J165" i="4" s="1"/>
  <c r="P165" i="4" s="1"/>
  <c r="R165" i="4" s="1"/>
  <c r="F150" i="4"/>
  <c r="J150" i="4" s="1"/>
  <c r="Q150" i="4" s="1"/>
  <c r="F154" i="4"/>
  <c r="J154" i="4" s="1"/>
  <c r="P154" i="4" s="1"/>
  <c r="R154" i="4" s="1"/>
  <c r="F78" i="4"/>
  <c r="J78" i="4" s="1"/>
  <c r="P78" i="4" s="1"/>
  <c r="R78" i="4" s="1"/>
  <c r="F91" i="4"/>
  <c r="J91" i="4" s="1"/>
  <c r="P91" i="4" s="1"/>
  <c r="R91" i="4" s="1"/>
  <c r="F98" i="4"/>
  <c r="J98" i="4" s="1"/>
  <c r="P98" i="4" s="1"/>
  <c r="R98" i="4" s="1"/>
  <c r="G136" i="4"/>
  <c r="F93" i="4"/>
  <c r="J93" i="4" s="1"/>
  <c r="P93" i="4" s="1"/>
  <c r="F56" i="4"/>
  <c r="J56" i="4" s="1"/>
  <c r="P56" i="4" s="1"/>
  <c r="R56" i="4" s="1"/>
  <c r="F100" i="4"/>
  <c r="J100" i="4" s="1"/>
  <c r="P100" i="4" s="1"/>
  <c r="R100" i="4" s="1"/>
  <c r="F67" i="4"/>
  <c r="J67" i="4" s="1"/>
  <c r="P67" i="4" s="1"/>
  <c r="R67" i="4" s="1"/>
  <c r="F108" i="4"/>
  <c r="J108" i="4" s="1"/>
  <c r="P108" i="4" s="1"/>
  <c r="F94" i="4"/>
  <c r="J94" i="4" s="1"/>
  <c r="P94" i="4" s="1"/>
  <c r="F107" i="4"/>
  <c r="J107" i="4" s="1"/>
  <c r="P107" i="4" s="1"/>
  <c r="F109" i="4"/>
  <c r="J109" i="4" s="1"/>
  <c r="P109" i="4" s="1"/>
  <c r="F55" i="4"/>
  <c r="J55" i="4" s="1"/>
  <c r="Q55" i="4" s="1"/>
  <c r="F72" i="4"/>
  <c r="J72" i="4" s="1"/>
  <c r="P72" i="4" s="1"/>
  <c r="R72" i="4" s="1"/>
  <c r="F89" i="4"/>
  <c r="J89" i="4" s="1"/>
  <c r="P89" i="4" s="1"/>
  <c r="R89" i="4" s="1"/>
  <c r="F96" i="4"/>
  <c r="J96" i="4" s="1"/>
  <c r="P96" i="4" s="1"/>
  <c r="F112" i="4"/>
  <c r="J112" i="4" s="1"/>
  <c r="Q112" i="4" s="1"/>
  <c r="F18" i="4"/>
  <c r="J18" i="4" s="1"/>
  <c r="Q18" i="4" s="1"/>
  <c r="F144" i="4"/>
  <c r="J144" i="4" s="1"/>
  <c r="Q144" i="4" s="1"/>
  <c r="F110" i="4"/>
  <c r="J110" i="4" s="1"/>
  <c r="P110" i="4" s="1"/>
  <c r="F123" i="4"/>
  <c r="J123" i="4" s="1"/>
  <c r="Q123" i="4" s="1"/>
  <c r="F130" i="4"/>
  <c r="J130" i="4" s="1"/>
  <c r="P130" i="4" s="1"/>
  <c r="F15" i="4"/>
  <c r="J15" i="4" s="1"/>
  <c r="P15" i="4" s="1"/>
  <c r="R15" i="4" s="1"/>
  <c r="G83" i="4"/>
  <c r="F71" i="4"/>
  <c r="J71" i="4" s="1"/>
  <c r="P71" i="4" s="1"/>
  <c r="R71" i="4" s="1"/>
  <c r="F88" i="4"/>
  <c r="J88" i="4" s="1"/>
  <c r="P88" i="4" s="1"/>
  <c r="F105" i="4"/>
  <c r="J105" i="4" s="1"/>
  <c r="P105" i="4" s="1"/>
  <c r="F164" i="4"/>
  <c r="J164" i="4" s="1"/>
  <c r="P164" i="4" s="1"/>
  <c r="R164" i="4" s="1"/>
  <c r="F20" i="4"/>
  <c r="J20" i="4" s="1"/>
  <c r="P20" i="4" s="1"/>
  <c r="R20" i="4" s="1"/>
  <c r="F28" i="4"/>
  <c r="J28" i="4" s="1"/>
  <c r="P28" i="4" s="1"/>
  <c r="R28" i="4" s="1"/>
  <c r="F156" i="4"/>
  <c r="J156" i="4" s="1"/>
  <c r="P156" i="4" s="1"/>
  <c r="F19" i="4"/>
  <c r="J19" i="4" s="1"/>
  <c r="P19" i="4" s="1"/>
  <c r="R19" i="4" s="1"/>
  <c r="F141" i="4"/>
  <c r="J141" i="4" s="1"/>
  <c r="P141" i="4" s="1"/>
  <c r="R141" i="4" s="1"/>
  <c r="F31" i="4"/>
  <c r="J31" i="4" s="1"/>
  <c r="P31" i="4" s="1"/>
  <c r="R31" i="4" s="1"/>
  <c r="G113" i="4"/>
  <c r="G93" i="4"/>
  <c r="F104" i="4"/>
  <c r="J104" i="4" s="1"/>
  <c r="P104" i="4" s="1"/>
  <c r="R104" i="4" s="1"/>
  <c r="F121" i="4"/>
  <c r="J121" i="4" s="1"/>
  <c r="P121" i="4" s="1"/>
  <c r="R121" i="4" s="1"/>
  <c r="F60" i="4"/>
  <c r="J60" i="4" s="1"/>
  <c r="Q60" i="4" s="1"/>
  <c r="F138" i="4"/>
  <c r="J138" i="4" s="1"/>
  <c r="P138" i="4" s="1"/>
  <c r="R138" i="4" s="1"/>
  <c r="F42" i="4"/>
  <c r="J42" i="4" s="1"/>
  <c r="P42" i="4" s="1"/>
  <c r="R42" i="4" s="1"/>
  <c r="F142" i="4"/>
  <c r="J142" i="4" s="1"/>
  <c r="P142" i="4" s="1"/>
  <c r="G42" i="4"/>
  <c r="F155" i="4"/>
  <c r="J155" i="4" s="1"/>
  <c r="Q155" i="4" s="1"/>
  <c r="G98" i="4"/>
  <c r="F33" i="4"/>
  <c r="J33" i="4" s="1"/>
  <c r="P33" i="4" s="1"/>
  <c r="G103" i="4"/>
  <c r="F161" i="4"/>
  <c r="J161" i="4" s="1"/>
  <c r="P161" i="4" s="1"/>
  <c r="F157" i="4"/>
  <c r="J157" i="4" s="1"/>
  <c r="P157" i="4" s="1"/>
  <c r="F47" i="4"/>
  <c r="J47" i="4" s="1"/>
  <c r="Q47" i="4" s="1"/>
  <c r="G129" i="4"/>
  <c r="F103" i="4"/>
  <c r="J103" i="4" s="1"/>
  <c r="Q103" i="4" s="1"/>
  <c r="F120" i="4"/>
  <c r="J120" i="4" s="1"/>
  <c r="P120" i="4" s="1"/>
  <c r="R120" i="4" s="1"/>
  <c r="F137" i="4"/>
  <c r="J137" i="4" s="1"/>
  <c r="Q137" i="4" s="1"/>
  <c r="F97" i="4"/>
  <c r="J97" i="4" s="1"/>
  <c r="P97" i="4" s="1"/>
  <c r="F80" i="4"/>
  <c r="J80" i="4" s="1"/>
  <c r="P80" i="4" s="1"/>
  <c r="R80" i="4" s="1"/>
  <c r="F51" i="4"/>
  <c r="J51" i="4" s="1"/>
  <c r="P51" i="4" s="1"/>
  <c r="R51" i="4" s="1"/>
  <c r="F158" i="4"/>
  <c r="J158" i="4" s="1"/>
  <c r="P158" i="4" s="1"/>
  <c r="F171" i="4"/>
  <c r="J171" i="4" s="1"/>
  <c r="P171" i="4" s="1"/>
  <c r="R171" i="4" s="1"/>
  <c r="F49" i="4"/>
  <c r="J49" i="4" s="1"/>
  <c r="Q49" i="4" s="1"/>
  <c r="G57" i="4"/>
  <c r="F173" i="4"/>
  <c r="J173" i="4" s="1"/>
  <c r="P173" i="4" s="1"/>
  <c r="R173" i="4" s="1"/>
  <c r="F119" i="4"/>
  <c r="J119" i="4" s="1"/>
  <c r="Q119" i="4" s="1"/>
  <c r="F136" i="4"/>
  <c r="J136" i="4" s="1"/>
  <c r="Q136" i="4" s="1"/>
  <c r="F153" i="4"/>
  <c r="J153" i="4" s="1"/>
  <c r="P153" i="4" s="1"/>
  <c r="R153" i="4" s="1"/>
  <c r="G126" i="4"/>
  <c r="F131" i="4"/>
  <c r="J131" i="4" s="1"/>
  <c r="P131" i="4" s="1"/>
  <c r="F114" i="4"/>
  <c r="J114" i="4" s="1"/>
  <c r="P114" i="4" s="1"/>
  <c r="F128" i="4"/>
  <c r="J128" i="4" s="1"/>
  <c r="Q128" i="4" s="1"/>
  <c r="F174" i="4"/>
  <c r="J174" i="4" s="1"/>
  <c r="P174" i="4" s="1"/>
  <c r="F82" i="4"/>
  <c r="J82" i="4" s="1"/>
  <c r="Q82" i="4" s="1"/>
  <c r="F65" i="4"/>
  <c r="J65" i="4" s="1"/>
  <c r="P65" i="4" s="1"/>
  <c r="R65" i="4" s="1"/>
  <c r="F83" i="4"/>
  <c r="J83" i="4" s="1"/>
  <c r="P83" i="4" s="1"/>
  <c r="F61" i="4"/>
  <c r="J61" i="4" s="1"/>
  <c r="Q61" i="4" s="1"/>
  <c r="F79" i="4"/>
  <c r="J79" i="4" s="1"/>
  <c r="Q79" i="4" s="1"/>
  <c r="F152" i="4"/>
  <c r="J152" i="4" s="1"/>
  <c r="Q152" i="4" s="1"/>
  <c r="G134" i="4"/>
  <c r="F74" i="4"/>
  <c r="J74" i="4" s="1"/>
  <c r="P74" i="4" s="1"/>
  <c r="G20" i="4"/>
  <c r="G10" i="4"/>
  <c r="F148" i="4"/>
  <c r="J148" i="4" s="1"/>
  <c r="Q148" i="4" s="1"/>
  <c r="F162" i="4"/>
  <c r="J162" i="4" s="1"/>
  <c r="Q162" i="4" s="1"/>
  <c r="F52" i="4"/>
  <c r="J52" i="4" s="1"/>
  <c r="P52" i="4" s="1"/>
  <c r="R52" i="4" s="1"/>
  <c r="G138" i="4"/>
  <c r="F113" i="4"/>
  <c r="J113" i="4" s="1"/>
  <c r="Q113" i="4" s="1"/>
  <c r="F99" i="4"/>
  <c r="J99" i="4" s="1"/>
  <c r="P99" i="4" s="1"/>
  <c r="R99" i="4" s="1"/>
  <c r="F48" i="4"/>
  <c r="J48" i="4" s="1"/>
  <c r="F95" i="4"/>
  <c r="J95" i="4" s="1"/>
  <c r="P95" i="4" s="1"/>
  <c r="F168" i="4"/>
  <c r="J168" i="4" s="1"/>
  <c r="P168" i="4" s="1"/>
  <c r="R168" i="4" s="1"/>
  <c r="G14" i="4"/>
  <c r="G142" i="4"/>
  <c r="G36" i="4"/>
  <c r="F37" i="4"/>
  <c r="J37" i="4" s="1"/>
  <c r="Q37" i="4" s="1"/>
  <c r="F92" i="4"/>
  <c r="J92" i="4" s="1"/>
  <c r="P92" i="4" s="1"/>
  <c r="F12" i="4"/>
  <c r="J12" i="4" s="1"/>
  <c r="P12" i="4" s="1"/>
  <c r="G47" i="4"/>
  <c r="F145" i="4"/>
  <c r="J145" i="4" s="1"/>
  <c r="P145" i="4" s="1"/>
  <c r="F160" i="4"/>
  <c r="J160" i="4" s="1"/>
  <c r="Q160" i="4" s="1"/>
  <c r="F116" i="4"/>
  <c r="J116" i="4" s="1"/>
  <c r="Q116" i="4" s="1"/>
  <c r="F111" i="4"/>
  <c r="J111" i="4" s="1"/>
  <c r="P111" i="4" s="1"/>
  <c r="F16" i="4"/>
  <c r="J16" i="4" s="1"/>
  <c r="P16" i="4" s="1"/>
  <c r="F167" i="4"/>
  <c r="J167" i="4" s="1"/>
  <c r="Q167" i="4" s="1"/>
  <c r="F146" i="4"/>
  <c r="J146" i="4" s="1"/>
  <c r="Q146" i="4" s="1"/>
  <c r="F38" i="4"/>
  <c r="J38" i="4" s="1"/>
  <c r="P38" i="4" s="1"/>
  <c r="F129" i="4"/>
  <c r="J129" i="4" s="1"/>
  <c r="Q129" i="4" s="1"/>
  <c r="F50" i="4"/>
  <c r="J50" i="4" s="1"/>
  <c r="P50" i="4" s="1"/>
  <c r="F147" i="4"/>
  <c r="J147" i="4" s="1"/>
  <c r="P147" i="4" s="1"/>
  <c r="R147" i="4" s="1"/>
  <c r="F176" i="4"/>
  <c r="J176" i="4" s="1"/>
  <c r="P176" i="4" s="1"/>
  <c r="R176" i="4" s="1"/>
  <c r="G131" i="4"/>
  <c r="G54" i="4"/>
  <c r="G127" i="4"/>
  <c r="G50" i="4"/>
  <c r="G61" i="4"/>
  <c r="G65" i="4"/>
  <c r="G85" i="4"/>
  <c r="G91" i="4"/>
  <c r="G99" i="4"/>
  <c r="G107" i="4"/>
  <c r="G115" i="4"/>
  <c r="G145" i="4"/>
  <c r="G109" i="4"/>
  <c r="G171" i="4"/>
  <c r="G147" i="4"/>
  <c r="G122" i="4"/>
  <c r="G15" i="4"/>
  <c r="G135" i="4"/>
  <c r="G25" i="4"/>
  <c r="G161" i="4"/>
  <c r="G16" i="4"/>
  <c r="G31" i="4"/>
  <c r="G151" i="4"/>
  <c r="G32" i="4"/>
  <c r="G154" i="4"/>
  <c r="G22" i="4"/>
  <c r="G150" i="4"/>
  <c r="G48" i="4"/>
  <c r="G52" i="4"/>
  <c r="G58" i="4"/>
  <c r="G106" i="4"/>
  <c r="G28" i="4"/>
  <c r="G63" i="4"/>
  <c r="G24" i="4"/>
  <c r="G30" i="4"/>
  <c r="G158" i="4"/>
  <c r="G68" i="4"/>
  <c r="G44" i="4"/>
  <c r="G79" i="4"/>
  <c r="G26" i="4"/>
  <c r="G40" i="4"/>
  <c r="G21" i="4"/>
  <c r="G149" i="4"/>
  <c r="G38" i="4"/>
  <c r="G166" i="4"/>
  <c r="G84" i="4"/>
  <c r="G123" i="4"/>
  <c r="G60" i="4"/>
  <c r="G95" i="4"/>
  <c r="G56" i="4"/>
  <c r="G46" i="4"/>
  <c r="G174" i="4"/>
  <c r="G11" i="4"/>
  <c r="G76" i="4"/>
  <c r="G72" i="4"/>
  <c r="G110" i="4"/>
  <c r="G162" i="4"/>
  <c r="G101" i="4"/>
  <c r="G118" i="4"/>
  <c r="G74" i="4"/>
  <c r="G119" i="4"/>
  <c r="G163" i="4"/>
  <c r="G41" i="4"/>
  <c r="G133" i="4"/>
  <c r="G12" i="4"/>
  <c r="G13" i="4"/>
  <c r="G141" i="4"/>
  <c r="G64" i="4"/>
  <c r="G66" i="4"/>
  <c r="G19" i="4"/>
  <c r="G80" i="4"/>
  <c r="G18" i="4"/>
  <c r="G177" i="4"/>
  <c r="G27" i="4"/>
  <c r="G29" i="4"/>
  <c r="G157" i="4"/>
  <c r="G96" i="4"/>
  <c r="G100" i="4"/>
  <c r="G111" i="4"/>
  <c r="G125" i="4"/>
  <c r="G167" i="4"/>
  <c r="G35" i="4"/>
  <c r="G37" i="4"/>
  <c r="G165" i="4"/>
  <c r="G112" i="4"/>
  <c r="G116" i="4"/>
  <c r="G92" i="4"/>
  <c r="G88" i="4"/>
  <c r="G17" i="4"/>
  <c r="G43" i="4"/>
  <c r="G45" i="4"/>
  <c r="G173" i="4"/>
  <c r="G128" i="4"/>
  <c r="G132" i="4"/>
  <c r="G108" i="4"/>
  <c r="G143" i="4"/>
  <c r="G104" i="4"/>
  <c r="G51" i="4"/>
  <c r="G70" i="4"/>
  <c r="G155" i="4"/>
  <c r="G148" i="4"/>
  <c r="G124" i="4"/>
  <c r="G82" i="4"/>
  <c r="G23" i="4"/>
  <c r="G120" i="4"/>
  <c r="G59" i="4"/>
  <c r="G160" i="4"/>
  <c r="G139" i="4"/>
  <c r="G140" i="4"/>
  <c r="G175" i="4"/>
  <c r="G39" i="4"/>
  <c r="G67" i="4"/>
  <c r="G69" i="4"/>
  <c r="G86" i="4"/>
  <c r="G170" i="4"/>
  <c r="G34" i="4"/>
  <c r="G156" i="4"/>
  <c r="G114" i="4"/>
  <c r="G55" i="4"/>
  <c r="G152" i="4"/>
  <c r="G117" i="4"/>
  <c r="G81" i="4"/>
  <c r="G75" i="4"/>
  <c r="G77" i="4"/>
  <c r="G94" i="4"/>
  <c r="G172" i="4"/>
  <c r="G71" i="4"/>
  <c r="G168" i="4"/>
  <c r="G97" i="4"/>
  <c r="G102" i="4"/>
  <c r="G90" i="4"/>
  <c r="G146" i="4"/>
  <c r="G87" i="4"/>
  <c r="E181" i="4"/>
  <c r="F10" i="4"/>
  <c r="C181" i="4"/>
  <c r="D181" i="4"/>
  <c r="E22" i="1"/>
  <c r="B23" i="1"/>
  <c r="B24" i="1"/>
  <c r="J32" i="2"/>
  <c r="J33" i="2"/>
  <c r="J31" i="2"/>
  <c r="L32" i="2"/>
  <c r="D23" i="1" s="1"/>
  <c r="L33" i="2"/>
  <c r="D24" i="1" s="1"/>
  <c r="L31" i="2"/>
  <c r="D22" i="1" s="1"/>
  <c r="K32" i="2"/>
  <c r="C23" i="1" s="1"/>
  <c r="K33" i="2"/>
  <c r="C24" i="1" s="1"/>
  <c r="K31" i="2"/>
  <c r="C22" i="1" s="1"/>
  <c r="C13" i="1"/>
  <c r="D13" i="1"/>
  <c r="B13" i="1"/>
  <c r="D43" i="1" s="1"/>
  <c r="I22" i="2"/>
  <c r="H22" i="2"/>
  <c r="J16" i="2"/>
  <c r="J17" i="2"/>
  <c r="J15" i="2"/>
  <c r="I16" i="2"/>
  <c r="I17" i="2"/>
  <c r="I15" i="2"/>
  <c r="H16" i="2"/>
  <c r="H17" i="2"/>
  <c r="H15" i="2"/>
  <c r="B3" i="2"/>
  <c r="B2" i="2"/>
  <c r="H10" i="4" l="1"/>
  <c r="H20" i="4"/>
  <c r="H105" i="4"/>
  <c r="H18" i="4"/>
  <c r="H154" i="4"/>
  <c r="H52" i="4"/>
  <c r="H170" i="4"/>
  <c r="H32" i="4"/>
  <c r="H70" i="4"/>
  <c r="H101" i="4"/>
  <c r="H129" i="4"/>
  <c r="H149" i="4"/>
  <c r="H117" i="4"/>
  <c r="Q141" i="4"/>
  <c r="H64" i="4"/>
  <c r="H137" i="4"/>
  <c r="H159" i="4"/>
  <c r="H130" i="4"/>
  <c r="H96" i="4"/>
  <c r="H110" i="4"/>
  <c r="H122" i="4"/>
  <c r="H152" i="4"/>
  <c r="H108" i="4"/>
  <c r="H131" i="4"/>
  <c r="H163" i="4"/>
  <c r="H167" i="4"/>
  <c r="H135" i="4"/>
  <c r="H140" i="4"/>
  <c r="H59" i="4"/>
  <c r="H173" i="4"/>
  <c r="H42" i="4"/>
  <c r="H169" i="4"/>
  <c r="H100" i="4"/>
  <c r="H85" i="4"/>
  <c r="H53" i="4"/>
  <c r="H58" i="4"/>
  <c r="H62" i="4"/>
  <c r="H74" i="4"/>
  <c r="H95" i="4"/>
  <c r="H76" i="4"/>
  <c r="H144" i="4"/>
  <c r="H21" i="4"/>
  <c r="H136" i="4"/>
  <c r="H54" i="4"/>
  <c r="H16" i="4"/>
  <c r="H155" i="4"/>
  <c r="H89" i="4"/>
  <c r="H46" i="4"/>
  <c r="H83" i="4"/>
  <c r="H104" i="4"/>
  <c r="H57" i="4"/>
  <c r="H73" i="4"/>
  <c r="H23" i="4"/>
  <c r="H61" i="4"/>
  <c r="H174" i="4"/>
  <c r="H45" i="4"/>
  <c r="H114" i="4"/>
  <c r="H116" i="4"/>
  <c r="H119" i="4"/>
  <c r="H69" i="4"/>
  <c r="H48" i="4"/>
  <c r="H139" i="4"/>
  <c r="H72" i="4"/>
  <c r="H81" i="4"/>
  <c r="H128" i="4"/>
  <c r="H87" i="4"/>
  <c r="H90" i="4"/>
  <c r="H56" i="4"/>
  <c r="H111" i="4"/>
  <c r="H146" i="4"/>
  <c r="H12" i="4"/>
  <c r="H176" i="4"/>
  <c r="H115" i="4"/>
  <c r="H79" i="4"/>
  <c r="H63" i="4"/>
  <c r="H17" i="4"/>
  <c r="H145" i="4"/>
  <c r="H19" i="4"/>
  <c r="H55" i="4"/>
  <c r="H118" i="4"/>
  <c r="H153" i="4"/>
  <c r="H31" i="4"/>
  <c r="H171" i="4"/>
  <c r="H150" i="4"/>
  <c r="H109" i="4"/>
  <c r="H143" i="4"/>
  <c r="H148" i="4"/>
  <c r="H47" i="4"/>
  <c r="H120" i="4"/>
  <c r="H161" i="4"/>
  <c r="H142" i="4"/>
  <c r="H124" i="4"/>
  <c r="H158" i="4"/>
  <c r="H127" i="4"/>
  <c r="H92" i="4"/>
  <c r="H126" i="4"/>
  <c r="H93" i="4"/>
  <c r="H172" i="4"/>
  <c r="H60" i="4"/>
  <c r="H123" i="4"/>
  <c r="H80" i="4"/>
  <c r="H134" i="4"/>
  <c r="H175" i="4"/>
  <c r="H13" i="4"/>
  <c r="H51" i="4"/>
  <c r="H65" i="4"/>
  <c r="H22" i="4"/>
  <c r="H156" i="4"/>
  <c r="H107" i="4"/>
  <c r="H25" i="4"/>
  <c r="H94" i="4"/>
  <c r="H35" i="4"/>
  <c r="H41" i="4"/>
  <c r="H66" i="4"/>
  <c r="H38" i="4"/>
  <c r="H68" i="4"/>
  <c r="H97" i="4"/>
  <c r="H49" i="4"/>
  <c r="H37" i="4"/>
  <c r="H28" i="4"/>
  <c r="H166" i="4"/>
  <c r="H82" i="4"/>
  <c r="H43" i="4"/>
  <c r="H112" i="4"/>
  <c r="H141" i="4"/>
  <c r="H133" i="4"/>
  <c r="H162" i="4"/>
  <c r="H34" i="4"/>
  <c r="H103" i="4"/>
  <c r="H160" i="4"/>
  <c r="H168" i="4"/>
  <c r="H164" i="4"/>
  <c r="H67" i="4"/>
  <c r="H26" i="4"/>
  <c r="H132" i="4"/>
  <c r="H106" i="4"/>
  <c r="H138" i="4"/>
  <c r="H75" i="4"/>
  <c r="H27" i="4"/>
  <c r="H24" i="4"/>
  <c r="H147" i="4"/>
  <c r="H33" i="4"/>
  <c r="H88" i="4"/>
  <c r="H39" i="4"/>
  <c r="H84" i="4"/>
  <c r="H151" i="4"/>
  <c r="H77" i="4"/>
  <c r="H121" i="4"/>
  <c r="H29" i="4"/>
  <c r="H14" i="4"/>
  <c r="H36" i="4"/>
  <c r="H177" i="4"/>
  <c r="H99" i="4"/>
  <c r="H71" i="4"/>
  <c r="H91" i="4"/>
  <c r="H30" i="4"/>
  <c r="H125" i="4"/>
  <c r="H165" i="4"/>
  <c r="H40" i="4"/>
  <c r="H102" i="4"/>
  <c r="H86" i="4"/>
  <c r="H11" i="4"/>
  <c r="H50" i="4"/>
  <c r="H113" i="4"/>
  <c r="H15" i="4"/>
  <c r="H78" i="4"/>
  <c r="H44" i="4"/>
  <c r="H157" i="4"/>
  <c r="H98" i="4"/>
  <c r="Q104" i="4"/>
  <c r="D41" i="1"/>
  <c r="Q120" i="4"/>
  <c r="Q114" i="4"/>
  <c r="P117" i="4"/>
  <c r="R117" i="4" s="1"/>
  <c r="Q145" i="4"/>
  <c r="Q132" i="4"/>
  <c r="P103" i="4"/>
  <c r="R103" i="4" s="1"/>
  <c r="P148" i="4"/>
  <c r="R148" i="4" s="1"/>
  <c r="P17" i="4"/>
  <c r="R17" i="4" s="1"/>
  <c r="Q31" i="4"/>
  <c r="P146" i="4"/>
  <c r="R146" i="4" s="1"/>
  <c r="Q51" i="4"/>
  <c r="Q15" i="4"/>
  <c r="P136" i="4"/>
  <c r="R136" i="4" s="1"/>
  <c r="Q94" i="4"/>
  <c r="Q88" i="4"/>
  <c r="Q71" i="4"/>
  <c r="P54" i="4"/>
  <c r="R54" i="4" s="1"/>
  <c r="Q171" i="4"/>
  <c r="Q70" i="4"/>
  <c r="Q163" i="4"/>
  <c r="Q143" i="4"/>
  <c r="Q50" i="4"/>
  <c r="Q93" i="4"/>
  <c r="Q16" i="4"/>
  <c r="Q111" i="4"/>
  <c r="Q43" i="4"/>
  <c r="Q19" i="4"/>
  <c r="Q176" i="4"/>
  <c r="Q20" i="4"/>
  <c r="Q131" i="4"/>
  <c r="Q77" i="4"/>
  <c r="Q56" i="4"/>
  <c r="R131" i="4"/>
  <c r="P11" i="4"/>
  <c r="P129" i="4"/>
  <c r="Q161" i="4"/>
  <c r="R110" i="4"/>
  <c r="Q110" i="4"/>
  <c r="Q130" i="4"/>
  <c r="R161" i="4"/>
  <c r="Q107" i="4"/>
  <c r="R107" i="4"/>
  <c r="R68" i="4"/>
  <c r="P133" i="4"/>
  <c r="Q28" i="4"/>
  <c r="Q42" i="4"/>
  <c r="Q38" i="4"/>
  <c r="Q92" i="4"/>
  <c r="P81" i="4"/>
  <c r="R81" i="4" s="1"/>
  <c r="P119" i="4"/>
  <c r="Q173" i="4"/>
  <c r="Q147" i="4"/>
  <c r="P60" i="4"/>
  <c r="P46" i="4"/>
  <c r="R46" i="4" s="1"/>
  <c r="Q121" i="4"/>
  <c r="Q159" i="4"/>
  <c r="Q138" i="4"/>
  <c r="Q174" i="4"/>
  <c r="Q168" i="4"/>
  <c r="R132" i="4"/>
  <c r="Q12" i="4"/>
  <c r="Q33" i="4"/>
  <c r="R105" i="4"/>
  <c r="P23" i="4"/>
  <c r="Q86" i="4"/>
  <c r="Q27" i="4"/>
  <c r="P37" i="4"/>
  <c r="R88" i="4"/>
  <c r="Q13" i="4"/>
  <c r="P160" i="4"/>
  <c r="R160" i="4" s="1"/>
  <c r="R33" i="4"/>
  <c r="P152" i="4"/>
  <c r="R152" i="4" s="1"/>
  <c r="P123" i="4"/>
  <c r="R123" i="4" s="1"/>
  <c r="R43" i="4"/>
  <c r="Q96" i="4"/>
  <c r="Q101" i="4"/>
  <c r="Q124" i="4"/>
  <c r="P124" i="4"/>
  <c r="R124" i="4" s="1"/>
  <c r="Q156" i="4"/>
  <c r="Q83" i="4"/>
  <c r="R109" i="4"/>
  <c r="P134" i="4"/>
  <c r="Q36" i="4"/>
  <c r="R108" i="4"/>
  <c r="P55" i="4"/>
  <c r="R55" i="4" s="1"/>
  <c r="Q78" i="4"/>
  <c r="P41" i="4"/>
  <c r="R41" i="4" s="1"/>
  <c r="R156" i="4"/>
  <c r="P82" i="4"/>
  <c r="P64" i="4"/>
  <c r="R64" i="4" s="1"/>
  <c r="Q99" i="4"/>
  <c r="Q153" i="4"/>
  <c r="P155" i="4"/>
  <c r="Q158" i="4"/>
  <c r="F170" i="4"/>
  <c r="J170" i="4" s="1"/>
  <c r="F122" i="4"/>
  <c r="J122" i="4" s="1"/>
  <c r="F106" i="4"/>
  <c r="J106" i="4" s="1"/>
  <c r="F90" i="4"/>
  <c r="J90" i="4" s="1"/>
  <c r="F58" i="4"/>
  <c r="J58" i="4" s="1"/>
  <c r="P57" i="4"/>
  <c r="R57" i="4" s="1"/>
  <c r="R93" i="4"/>
  <c r="P79" i="4"/>
  <c r="R79" i="4" s="1"/>
  <c r="Q95" i="4"/>
  <c r="Q52" i="4"/>
  <c r="Q154" i="4"/>
  <c r="P47" i="4"/>
  <c r="Q157" i="4"/>
  <c r="F177" i="4"/>
  <c r="J177" i="4" s="1"/>
  <c r="F22" i="4"/>
  <c r="J22" i="4" s="1"/>
  <c r="F21" i="4"/>
  <c r="J21" i="4" s="1"/>
  <c r="F87" i="4"/>
  <c r="J87" i="4" s="1"/>
  <c r="F125" i="4"/>
  <c r="J125" i="4" s="1"/>
  <c r="F166" i="4"/>
  <c r="J166" i="4" s="1"/>
  <c r="F32" i="4"/>
  <c r="J32" i="4" s="1"/>
  <c r="F66" i="4"/>
  <c r="J66" i="4" s="1"/>
  <c r="F175" i="4"/>
  <c r="J175" i="4" s="1"/>
  <c r="F85" i="4"/>
  <c r="J85" i="4" s="1"/>
  <c r="Q48" i="4"/>
  <c r="P48" i="4"/>
  <c r="P167" i="4"/>
  <c r="Q91" i="4"/>
  <c r="P61" i="4"/>
  <c r="Q89" i="4"/>
  <c r="R142" i="4"/>
  <c r="P18" i="4"/>
  <c r="R18" i="4" s="1"/>
  <c r="P26" i="4"/>
  <c r="R26" i="4" s="1"/>
  <c r="Q26" i="4"/>
  <c r="R158" i="4"/>
  <c r="P162" i="4"/>
  <c r="R162" i="4" s="1"/>
  <c r="R74" i="4"/>
  <c r="P150" i="4"/>
  <c r="R150" i="4" s="1"/>
  <c r="P144" i="4"/>
  <c r="Q24" i="4"/>
  <c r="Q100" i="4"/>
  <c r="Q165" i="4"/>
  <c r="R94" i="4"/>
  <c r="R97" i="4"/>
  <c r="P137" i="4"/>
  <c r="R137" i="4" s="1"/>
  <c r="P62" i="4"/>
  <c r="P113" i="4"/>
  <c r="R113" i="4" s="1"/>
  <c r="F53" i="4"/>
  <c r="J53" i="4" s="1"/>
  <c r="F169" i="4"/>
  <c r="J169" i="4" s="1"/>
  <c r="F63" i="4"/>
  <c r="J63" i="4" s="1"/>
  <c r="F139" i="4"/>
  <c r="J139" i="4" s="1"/>
  <c r="F35" i="4"/>
  <c r="J35" i="4" s="1"/>
  <c r="F73" i="4"/>
  <c r="J73" i="4" s="1"/>
  <c r="F118" i="4"/>
  <c r="J118" i="4" s="1"/>
  <c r="F34" i="4"/>
  <c r="J34" i="4" s="1"/>
  <c r="F69" i="4"/>
  <c r="J69" i="4" s="1"/>
  <c r="P112" i="4"/>
  <c r="R112" i="4" s="1"/>
  <c r="P116" i="4"/>
  <c r="P49" i="4"/>
  <c r="R49" i="4" s="1"/>
  <c r="R96" i="4"/>
  <c r="P149" i="4"/>
  <c r="Q72" i="4"/>
  <c r="Q80" i="4"/>
  <c r="Q98" i="4"/>
  <c r="Q25" i="4"/>
  <c r="Q105" i="4"/>
  <c r="P84" i="4"/>
  <c r="R36" i="4"/>
  <c r="Q97" i="4"/>
  <c r="Q109" i="4"/>
  <c r="Q65" i="4"/>
  <c r="P128" i="4"/>
  <c r="R128" i="4" s="1"/>
  <c r="Q108" i="4"/>
  <c r="Q67" i="4"/>
  <c r="Q115" i="4"/>
  <c r="Q102" i="4"/>
  <c r="Q74" i="4"/>
  <c r="Q164" i="4"/>
  <c r="P59" i="4"/>
  <c r="Q45" i="4"/>
  <c r="R157" i="4"/>
  <c r="P44" i="4"/>
  <c r="Q40" i="4"/>
  <c r="R38" i="4"/>
  <c r="Q68" i="4"/>
  <c r="R92" i="4"/>
  <c r="Q142" i="4"/>
  <c r="P30" i="4"/>
  <c r="R30" i="4" s="1"/>
  <c r="Q29" i="4"/>
  <c r="F76" i="4"/>
  <c r="J76" i="4" s="1"/>
  <c r="F151" i="4"/>
  <c r="J151" i="4" s="1"/>
  <c r="F135" i="4"/>
  <c r="J135" i="4" s="1"/>
  <c r="F126" i="4"/>
  <c r="J126" i="4" s="1"/>
  <c r="F140" i="4"/>
  <c r="J140" i="4" s="1"/>
  <c r="F39" i="4"/>
  <c r="J39" i="4" s="1"/>
  <c r="F75" i="4"/>
  <c r="J75" i="4" s="1"/>
  <c r="F172" i="4"/>
  <c r="J172" i="4" s="1"/>
  <c r="F14" i="4"/>
  <c r="J14" i="4" s="1"/>
  <c r="F127" i="4"/>
  <c r="J127" i="4" s="1"/>
  <c r="G181" i="4"/>
  <c r="D38" i="1" s="1"/>
  <c r="J10" i="4"/>
  <c r="V10" i="4" s="1"/>
  <c r="R159" i="4"/>
  <c r="R101" i="4"/>
  <c r="R12" i="4"/>
  <c r="R130" i="4"/>
  <c r="R143" i="4"/>
  <c r="R50" i="4"/>
  <c r="R86" i="4"/>
  <c r="R83" i="4"/>
  <c r="R145" i="4"/>
  <c r="R16" i="4"/>
  <c r="R95" i="4"/>
  <c r="R70" i="4"/>
  <c r="R174" i="4"/>
  <c r="R114" i="4"/>
  <c r="R115" i="4"/>
  <c r="R25" i="4"/>
  <c r="R111" i="4"/>
  <c r="H181" i="4" l="1"/>
  <c r="D46" i="1" s="1"/>
  <c r="R129" i="4"/>
  <c r="R11" i="4"/>
  <c r="S11" i="4" s="1"/>
  <c r="T11" i="4" s="1"/>
  <c r="R61" i="4"/>
  <c r="R23" i="4"/>
  <c r="R59" i="4"/>
  <c r="R133" i="4"/>
  <c r="R44" i="4"/>
  <c r="R47" i="4"/>
  <c r="R144" i="4"/>
  <c r="R84" i="4"/>
  <c r="R60" i="4"/>
  <c r="R119" i="4"/>
  <c r="R62" i="4"/>
  <c r="R149" i="4"/>
  <c r="R37" i="4"/>
  <c r="R82" i="4"/>
  <c r="Q76" i="4"/>
  <c r="P76" i="4"/>
  <c r="R48" i="4"/>
  <c r="Q175" i="4"/>
  <c r="P175" i="4"/>
  <c r="P127" i="4"/>
  <c r="R127" i="4" s="1"/>
  <c r="Q127" i="4"/>
  <c r="P139" i="4"/>
  <c r="R139" i="4" s="1"/>
  <c r="Q139" i="4"/>
  <c r="Q166" i="4"/>
  <c r="P166" i="4"/>
  <c r="P106" i="4"/>
  <c r="Q106" i="4"/>
  <c r="Q66" i="4"/>
  <c r="P66" i="4"/>
  <c r="P90" i="4"/>
  <c r="R90" i="4" s="1"/>
  <c r="Q90" i="4"/>
  <c r="R167" i="4"/>
  <c r="R134" i="4"/>
  <c r="Q14" i="4"/>
  <c r="P14" i="4"/>
  <c r="R14" i="4" s="1"/>
  <c r="P63" i="4"/>
  <c r="Q63" i="4"/>
  <c r="P125" i="4"/>
  <c r="R125" i="4" s="1"/>
  <c r="Q125" i="4"/>
  <c r="P122" i="4"/>
  <c r="R122" i="4" s="1"/>
  <c r="Q122" i="4"/>
  <c r="P69" i="4"/>
  <c r="Q69" i="4"/>
  <c r="Q73" i="4"/>
  <c r="P73" i="4"/>
  <c r="P35" i="4"/>
  <c r="Q35" i="4"/>
  <c r="P87" i="4"/>
  <c r="Q87" i="4"/>
  <c r="P75" i="4"/>
  <c r="Q75" i="4"/>
  <c r="P53" i="4"/>
  <c r="R53" i="4" s="1"/>
  <c r="Q53" i="4"/>
  <c r="P21" i="4"/>
  <c r="Q21" i="4"/>
  <c r="F181" i="4"/>
  <c r="B175" i="3" s="1"/>
  <c r="Q85" i="4"/>
  <c r="P85" i="4"/>
  <c r="P58" i="4"/>
  <c r="Q58" i="4"/>
  <c r="P32" i="4"/>
  <c r="R32" i="4" s="1"/>
  <c r="Q32" i="4"/>
  <c r="P169" i="4"/>
  <c r="Q169" i="4"/>
  <c r="P170" i="4"/>
  <c r="R170" i="4" s="1"/>
  <c r="Q170" i="4"/>
  <c r="P39" i="4"/>
  <c r="Q39" i="4"/>
  <c r="P140" i="4"/>
  <c r="Q140" i="4"/>
  <c r="P126" i="4"/>
  <c r="R126" i="4" s="1"/>
  <c r="Q126" i="4"/>
  <c r="P34" i="4"/>
  <c r="Q34" i="4"/>
  <c r="Q118" i="4"/>
  <c r="P118" i="4"/>
  <c r="P172" i="4"/>
  <c r="R172" i="4" s="1"/>
  <c r="Q172" i="4"/>
  <c r="Q22" i="4"/>
  <c r="P22" i="4"/>
  <c r="P177" i="4"/>
  <c r="R177" i="4" s="1"/>
  <c r="Q177" i="4"/>
  <c r="R116" i="4"/>
  <c r="R155" i="4"/>
  <c r="P135" i="4"/>
  <c r="Q135" i="4"/>
  <c r="P151" i="4"/>
  <c r="Q151" i="4"/>
  <c r="J181" i="4"/>
  <c r="P10" i="4"/>
  <c r="W10" i="4"/>
  <c r="AC10" i="4" s="1"/>
  <c r="S12" i="4" l="1"/>
  <c r="U11" i="4"/>
  <c r="V11" i="4" s="1"/>
  <c r="W11" i="4" s="1"/>
  <c r="AC11" i="4" s="1"/>
  <c r="Y11" i="4"/>
  <c r="AA11" i="4" s="1"/>
  <c r="Z11" i="4"/>
  <c r="R73" i="4"/>
  <c r="R135" i="4"/>
  <c r="R75" i="4"/>
  <c r="R151" i="4"/>
  <c r="R34" i="4"/>
  <c r="R35" i="4"/>
  <c r="R106" i="4"/>
  <c r="R175" i="4"/>
  <c r="R69" i="4"/>
  <c r="R21" i="4"/>
  <c r="R166" i="4"/>
  <c r="R58" i="4"/>
  <c r="R22" i="4"/>
  <c r="R169" i="4"/>
  <c r="R66" i="4"/>
  <c r="R118" i="4"/>
  <c r="R140" i="4"/>
  <c r="R63" i="4"/>
  <c r="R85" i="4"/>
  <c r="R87" i="4"/>
  <c r="R76" i="4"/>
  <c r="R39" i="4"/>
  <c r="X10" i="4"/>
  <c r="AK10" i="4" s="1"/>
  <c r="T10" i="4"/>
  <c r="Z10" i="4" s="1"/>
  <c r="Q10" i="4"/>
  <c r="Q181" i="4" s="1"/>
  <c r="R10" i="4"/>
  <c r="P181" i="4"/>
  <c r="S13" i="4" l="1"/>
  <c r="T13" i="4" s="1"/>
  <c r="Y13" i="4" s="1"/>
  <c r="AA13" i="4" s="1"/>
  <c r="T12" i="4"/>
  <c r="U12" i="4"/>
  <c r="V12" i="4" s="1"/>
  <c r="W12" i="4" s="1"/>
  <c r="AC12" i="4" s="1"/>
  <c r="Y10" i="4"/>
  <c r="AB10" i="4" s="1"/>
  <c r="R181" i="4"/>
  <c r="X11" i="4"/>
  <c r="AB11" i="4" s="1"/>
  <c r="U13" i="4" l="1"/>
  <c r="V13" i="4" s="1"/>
  <c r="W13" i="4" s="1"/>
  <c r="AC13" i="4" s="1"/>
  <c r="S14" i="4"/>
  <c r="S15" i="4" s="1"/>
  <c r="Z13" i="4"/>
  <c r="Z12" i="4"/>
  <c r="Y12" i="4"/>
  <c r="AA12" i="4" s="1"/>
  <c r="AK11" i="4"/>
  <c r="AA10" i="4"/>
  <c r="X12" i="4"/>
  <c r="U14" i="4" l="1"/>
  <c r="V14" i="4" s="1"/>
  <c r="W14" i="4" s="1"/>
  <c r="AC14" i="4" s="1"/>
  <c r="AB12" i="4"/>
  <c r="T14" i="4"/>
  <c r="Y14" i="4" s="1"/>
  <c r="AK12" i="4"/>
  <c r="X13" i="4"/>
  <c r="AB13" i="4" s="1"/>
  <c r="U15" i="4"/>
  <c r="V15" i="4" s="1"/>
  <c r="W15" i="4" s="1"/>
  <c r="AC15" i="4" s="1"/>
  <c r="S16" i="4"/>
  <c r="T16" i="4" s="1"/>
  <c r="T15" i="4"/>
  <c r="X14" i="4" l="1"/>
  <c r="AK14" i="4" s="1"/>
  <c r="Z14" i="4"/>
  <c r="AK13" i="4"/>
  <c r="Y16" i="4"/>
  <c r="AA16" i="4" s="1"/>
  <c r="Z16" i="4"/>
  <c r="X15" i="4"/>
  <c r="AK15" i="4" s="1"/>
  <c r="U16" i="4"/>
  <c r="V16" i="4" s="1"/>
  <c r="AA14" i="4"/>
  <c r="Y15" i="4"/>
  <c r="Z15" i="4"/>
  <c r="S17" i="4"/>
  <c r="T17" i="4" s="1"/>
  <c r="AB14" i="4" l="1"/>
  <c r="Y17" i="4"/>
  <c r="AA17" i="4" s="1"/>
  <c r="Z17" i="4"/>
  <c r="U17" i="4"/>
  <c r="V17" i="4" s="1"/>
  <c r="AB15" i="4"/>
  <c r="AA15" i="4"/>
  <c r="W16" i="4"/>
  <c r="AC16" i="4" s="1"/>
  <c r="S18" i="4"/>
  <c r="T18" i="4" s="1"/>
  <c r="Y18" i="4" l="1"/>
  <c r="AA18" i="4" s="1"/>
  <c r="Z18" i="4"/>
  <c r="X16" i="4"/>
  <c r="AB16" i="4" s="1"/>
  <c r="U18" i="4"/>
  <c r="V18" i="4" s="1"/>
  <c r="W17" i="4"/>
  <c r="AC17" i="4" s="1"/>
  <c r="S19" i="4"/>
  <c r="T19" i="4" s="1"/>
  <c r="AK16" i="4" l="1"/>
  <c r="Y19" i="4"/>
  <c r="AA19" i="4" s="1"/>
  <c r="Z19" i="4"/>
  <c r="X17" i="4"/>
  <c r="AB17" i="4" s="1"/>
  <c r="U19" i="4"/>
  <c r="V19" i="4" s="1"/>
  <c r="W18" i="4"/>
  <c r="AC18" i="4" s="1"/>
  <c r="S20" i="4"/>
  <c r="AK17" i="4" l="1"/>
  <c r="T20" i="4"/>
  <c r="Z20" i="4" s="1"/>
  <c r="X18" i="4"/>
  <c r="AB18" i="4" s="1"/>
  <c r="U20" i="4"/>
  <c r="V20" i="4" s="1"/>
  <c r="W19" i="4"/>
  <c r="AC19" i="4" s="1"/>
  <c r="S21" i="4"/>
  <c r="Y20" i="4" l="1"/>
  <c r="AA20" i="4" s="1"/>
  <c r="AK18" i="4"/>
  <c r="T21" i="4"/>
  <c r="Z21" i="4" s="1"/>
  <c r="U21" i="4"/>
  <c r="V21" i="4" s="1"/>
  <c r="X19" i="4"/>
  <c r="AB19" i="4" s="1"/>
  <c r="W20" i="4"/>
  <c r="AC20" i="4" s="1"/>
  <c r="S22" i="4"/>
  <c r="AK19" i="4" l="1"/>
  <c r="Y21" i="4"/>
  <c r="AA21" i="4" s="1"/>
  <c r="U22" i="4"/>
  <c r="X20" i="4"/>
  <c r="AB20" i="4" s="1"/>
  <c r="W21" i="4"/>
  <c r="AC21" i="4" s="1"/>
  <c r="S23" i="4"/>
  <c r="T22" i="4"/>
  <c r="AK20" i="4" l="1"/>
  <c r="V22" i="4"/>
  <c r="W22" i="4" s="1"/>
  <c r="AC22" i="4" s="1"/>
  <c r="U23" i="4"/>
  <c r="X21" i="4"/>
  <c r="AB21" i="4" s="1"/>
  <c r="Y22" i="4"/>
  <c r="Z22" i="4"/>
  <c r="S24" i="4"/>
  <c r="U24" i="4" s="1"/>
  <c r="T23" i="4"/>
  <c r="X22" i="4" l="1"/>
  <c r="AK22" i="4" s="1"/>
  <c r="AK21" i="4"/>
  <c r="V24" i="4"/>
  <c r="W24" i="4" s="1"/>
  <c r="AC24" i="4" s="1"/>
  <c r="V23" i="4"/>
  <c r="W23" i="4" s="1"/>
  <c r="AC23" i="4" s="1"/>
  <c r="Y23" i="4"/>
  <c r="Z23" i="4"/>
  <c r="AA22" i="4"/>
  <c r="S25" i="4"/>
  <c r="U25" i="4" s="1"/>
  <c r="T24" i="4"/>
  <c r="AB22" i="4" l="1"/>
  <c r="X23" i="4"/>
  <c r="AK23" i="4" s="1"/>
  <c r="X24" i="4"/>
  <c r="AK24" i="4" s="1"/>
  <c r="V25" i="4"/>
  <c r="W25" i="4" s="1"/>
  <c r="AC25" i="4" s="1"/>
  <c r="Y24" i="4"/>
  <c r="Z24" i="4"/>
  <c r="AA23" i="4"/>
  <c r="S26" i="4"/>
  <c r="T25" i="4"/>
  <c r="AB23" i="4" l="1"/>
  <c r="X25" i="4"/>
  <c r="AK25" i="4" s="1"/>
  <c r="U26" i="4"/>
  <c r="V26" i="4" s="1"/>
  <c r="W26" i="4" s="1"/>
  <c r="AC26" i="4" s="1"/>
  <c r="Y25" i="4"/>
  <c r="Z25" i="4"/>
  <c r="AB24" i="4"/>
  <c r="AA24" i="4"/>
  <c r="S27" i="4"/>
  <c r="T26" i="4"/>
  <c r="X26" i="4" l="1"/>
  <c r="AK26" i="4" s="1"/>
  <c r="T27" i="4"/>
  <c r="Z27" i="4" s="1"/>
  <c r="U27" i="4"/>
  <c r="V27" i="4" s="1"/>
  <c r="Y26" i="4"/>
  <c r="Z26" i="4"/>
  <c r="AB25" i="4"/>
  <c r="AA25" i="4"/>
  <c r="S28" i="4"/>
  <c r="T28" i="4" s="1"/>
  <c r="Y27" i="4" l="1"/>
  <c r="AA27" i="4" s="1"/>
  <c r="Y28" i="4"/>
  <c r="AA28" i="4" s="1"/>
  <c r="Z28" i="4"/>
  <c r="U28" i="4"/>
  <c r="V28" i="4" s="1"/>
  <c r="AB26" i="4"/>
  <c r="AA26" i="4"/>
  <c r="W27" i="4"/>
  <c r="AC27" i="4" s="1"/>
  <c r="S29" i="4"/>
  <c r="T29" i="4" s="1"/>
  <c r="Z29" i="4" l="1"/>
  <c r="Y29" i="4"/>
  <c r="AA29" i="4" s="1"/>
  <c r="X27" i="4"/>
  <c r="AB27" i="4" s="1"/>
  <c r="U29" i="4"/>
  <c r="V29" i="4" s="1"/>
  <c r="W28" i="4"/>
  <c r="AC28" i="4" s="1"/>
  <c r="S30" i="4"/>
  <c r="AK27" i="4" l="1"/>
  <c r="X28" i="4"/>
  <c r="AK28" i="4" s="1"/>
  <c r="T30" i="4"/>
  <c r="Z30" i="4" s="1"/>
  <c r="U30" i="4"/>
  <c r="V30" i="4" s="1"/>
  <c r="S31" i="4"/>
  <c r="T31" i="4" s="1"/>
  <c r="W29" i="4"/>
  <c r="AC29" i="4" s="1"/>
  <c r="Y30" i="4" l="1"/>
  <c r="AA30" i="4" s="1"/>
  <c r="AB28" i="4"/>
  <c r="Z31" i="4"/>
  <c r="Y31" i="4"/>
  <c r="AA31" i="4" s="1"/>
  <c r="X29" i="4"/>
  <c r="AK29" i="4" s="1"/>
  <c r="U31" i="4"/>
  <c r="V31" i="4" s="1"/>
  <c r="W30" i="4"/>
  <c r="AC30" i="4" s="1"/>
  <c r="S32" i="4"/>
  <c r="AB29" i="4" l="1"/>
  <c r="T32" i="4"/>
  <c r="Z32" i="4" s="1"/>
  <c r="X30" i="4"/>
  <c r="AB30" i="4" s="1"/>
  <c r="U32" i="4"/>
  <c r="V32" i="4" s="1"/>
  <c r="W31" i="4"/>
  <c r="AC31" i="4" s="1"/>
  <c r="S33" i="4"/>
  <c r="Y32" i="4" l="1"/>
  <c r="AA32" i="4" s="1"/>
  <c r="AK30" i="4"/>
  <c r="U33" i="4"/>
  <c r="X31" i="4"/>
  <c r="AB31" i="4" s="1"/>
  <c r="S34" i="4"/>
  <c r="T33" i="4"/>
  <c r="W32" i="4"/>
  <c r="AC32" i="4" s="1"/>
  <c r="AK31" i="4" l="1"/>
  <c r="V33" i="4"/>
  <c r="W33" i="4" s="1"/>
  <c r="AC33" i="4" s="1"/>
  <c r="U34" i="4"/>
  <c r="X32" i="4"/>
  <c r="AB32" i="4" s="1"/>
  <c r="Y33" i="4"/>
  <c r="Z33" i="4"/>
  <c r="S35" i="4"/>
  <c r="T34" i="4"/>
  <c r="AK32" i="4" l="1"/>
  <c r="V34" i="4"/>
  <c r="W34" i="4" s="1"/>
  <c r="AC34" i="4" s="1"/>
  <c r="X33" i="4"/>
  <c r="AB33" i="4" s="1"/>
  <c r="U35" i="4"/>
  <c r="Y34" i="4"/>
  <c r="Z34" i="4"/>
  <c r="AA33" i="4"/>
  <c r="S36" i="4"/>
  <c r="T35" i="4"/>
  <c r="AK33" i="4" l="1"/>
  <c r="V35" i="4"/>
  <c r="W35" i="4" s="1"/>
  <c r="AC35" i="4" s="1"/>
  <c r="X34" i="4"/>
  <c r="AB34" i="4" s="1"/>
  <c r="U36" i="4"/>
  <c r="Y35" i="4"/>
  <c r="Z35" i="4"/>
  <c r="AA34" i="4"/>
  <c r="S37" i="4"/>
  <c r="T36" i="4"/>
  <c r="X35" i="4" l="1"/>
  <c r="AK35" i="4" s="1"/>
  <c r="AK34" i="4"/>
  <c r="U37" i="4"/>
  <c r="V36" i="4"/>
  <c r="W36" i="4" s="1"/>
  <c r="AC36" i="4" s="1"/>
  <c r="Y36" i="4"/>
  <c r="Z36" i="4"/>
  <c r="AA35" i="4"/>
  <c r="S38" i="4"/>
  <c r="T37" i="4"/>
  <c r="AB35" i="4" l="1"/>
  <c r="X36" i="4"/>
  <c r="AK36" i="4" s="1"/>
  <c r="V37" i="4"/>
  <c r="W37" i="4" s="1"/>
  <c r="AC37" i="4" s="1"/>
  <c r="U38" i="4"/>
  <c r="Y37" i="4"/>
  <c r="Z37" i="4"/>
  <c r="AA36" i="4"/>
  <c r="S39" i="4"/>
  <c r="U39" i="4" s="1"/>
  <c r="T38" i="4"/>
  <c r="AB36" i="4" l="1"/>
  <c r="V39" i="4"/>
  <c r="W39" i="4" s="1"/>
  <c r="AC39" i="4" s="1"/>
  <c r="V38" i="4"/>
  <c r="W38" i="4" s="1"/>
  <c r="AC38" i="4" s="1"/>
  <c r="X37" i="4"/>
  <c r="AB37" i="4" s="1"/>
  <c r="Y38" i="4"/>
  <c r="Z38" i="4"/>
  <c r="AA37" i="4"/>
  <c r="S40" i="4"/>
  <c r="T39" i="4"/>
  <c r="X38" i="4" l="1"/>
  <c r="AK38" i="4" s="1"/>
  <c r="X39" i="4"/>
  <c r="AK39" i="4" s="1"/>
  <c r="AK37" i="4"/>
  <c r="U40" i="4"/>
  <c r="V40" i="4" s="1"/>
  <c r="W40" i="4" s="1"/>
  <c r="AC40" i="4" s="1"/>
  <c r="Y39" i="4"/>
  <c r="Z39" i="4"/>
  <c r="AA38" i="4"/>
  <c r="S41" i="4"/>
  <c r="T41" i="4" s="1"/>
  <c r="T40" i="4"/>
  <c r="AB38" i="4" l="1"/>
  <c r="Y41" i="4"/>
  <c r="AA41" i="4" s="1"/>
  <c r="Z41" i="4"/>
  <c r="X40" i="4"/>
  <c r="AK40" i="4" s="1"/>
  <c r="U41" i="4"/>
  <c r="V41" i="4" s="1"/>
  <c r="Y40" i="4"/>
  <c r="Z40" i="4"/>
  <c r="AB39" i="4"/>
  <c r="AA39" i="4"/>
  <c r="S42" i="4"/>
  <c r="T42" i="4" s="1"/>
  <c r="Z42" i="4" l="1"/>
  <c r="Y42" i="4"/>
  <c r="AA42" i="4" s="1"/>
  <c r="U42" i="4"/>
  <c r="V42" i="4" s="1"/>
  <c r="AB40" i="4"/>
  <c r="AA40" i="4"/>
  <c r="W41" i="4"/>
  <c r="AC41" i="4" s="1"/>
  <c r="S43" i="4"/>
  <c r="T43" i="4" s="1"/>
  <c r="Z43" i="4" l="1"/>
  <c r="Y43" i="4"/>
  <c r="AA43" i="4" s="1"/>
  <c r="X41" i="4"/>
  <c r="AB41" i="4" s="1"/>
  <c r="U43" i="4"/>
  <c r="V43" i="4" s="1"/>
  <c r="W42" i="4"/>
  <c r="AC42" i="4" s="1"/>
  <c r="S44" i="4"/>
  <c r="T44" i="4" s="1"/>
  <c r="AK41" i="4" l="1"/>
  <c r="Z44" i="4"/>
  <c r="Y44" i="4"/>
  <c r="AA44" i="4" s="1"/>
  <c r="X42" i="4"/>
  <c r="AB42" i="4" s="1"/>
  <c r="U44" i="4"/>
  <c r="V44" i="4" s="1"/>
  <c r="W43" i="4"/>
  <c r="AC43" i="4" s="1"/>
  <c r="S45" i="4"/>
  <c r="T45" i="4" s="1"/>
  <c r="AK42" i="4" l="1"/>
  <c r="Z45" i="4"/>
  <c r="Y45" i="4"/>
  <c r="AA45" i="4" s="1"/>
  <c r="X43" i="4"/>
  <c r="AB43" i="4" s="1"/>
  <c r="U45" i="4"/>
  <c r="V45" i="4" s="1"/>
  <c r="W44" i="4"/>
  <c r="AC44" i="4" s="1"/>
  <c r="S46" i="4"/>
  <c r="T46" i="4" s="1"/>
  <c r="AK43" i="4" l="1"/>
  <c r="Z46" i="4"/>
  <c r="Y46" i="4"/>
  <c r="AA46" i="4" s="1"/>
  <c r="X44" i="4"/>
  <c r="AB44" i="4" s="1"/>
  <c r="U46" i="4"/>
  <c r="V46" i="4" s="1"/>
  <c r="S47" i="4"/>
  <c r="T47" i="4" s="1"/>
  <c r="W45" i="4"/>
  <c r="AC45" i="4" s="1"/>
  <c r="AK44" i="4" l="1"/>
  <c r="Z47" i="4"/>
  <c r="Y47" i="4"/>
  <c r="AA47" i="4" s="1"/>
  <c r="X45" i="4"/>
  <c r="AB45" i="4" s="1"/>
  <c r="U47" i="4"/>
  <c r="V47" i="4" s="1"/>
  <c r="W46" i="4"/>
  <c r="AC46" i="4" s="1"/>
  <c r="S48" i="4"/>
  <c r="T48" i="4" s="1"/>
  <c r="AK45" i="4" l="1"/>
  <c r="Z48" i="4"/>
  <c r="Y48" i="4"/>
  <c r="AA48" i="4" s="1"/>
  <c r="X46" i="4"/>
  <c r="AB46" i="4" s="1"/>
  <c r="U48" i="4"/>
  <c r="V48" i="4" s="1"/>
  <c r="W47" i="4"/>
  <c r="AC47" i="4" s="1"/>
  <c r="S49" i="4"/>
  <c r="T49" i="4" s="1"/>
  <c r="AK46" i="4" l="1"/>
  <c r="Z49" i="4"/>
  <c r="Y49" i="4"/>
  <c r="AA49" i="4" s="1"/>
  <c r="X47" i="4"/>
  <c r="AB47" i="4" s="1"/>
  <c r="U49" i="4"/>
  <c r="V49" i="4" s="1"/>
  <c r="W48" i="4"/>
  <c r="AC48" i="4" s="1"/>
  <c r="S50" i="4"/>
  <c r="T50" i="4" s="1"/>
  <c r="AK47" i="4" l="1"/>
  <c r="Z50" i="4"/>
  <c r="Y50" i="4"/>
  <c r="AA50" i="4" s="1"/>
  <c r="X48" i="4"/>
  <c r="AB48" i="4" s="1"/>
  <c r="U50" i="4"/>
  <c r="V50" i="4" s="1"/>
  <c r="W49" i="4"/>
  <c r="AC49" i="4" s="1"/>
  <c r="S51" i="4"/>
  <c r="T51" i="4" s="1"/>
  <c r="AK48" i="4" l="1"/>
  <c r="Y51" i="4"/>
  <c r="AA51" i="4" s="1"/>
  <c r="Z51" i="4"/>
  <c r="X49" i="4"/>
  <c r="AB49" i="4" s="1"/>
  <c r="U51" i="4"/>
  <c r="V51" i="4" s="1"/>
  <c r="W50" i="4"/>
  <c r="AC50" i="4" s="1"/>
  <c r="S52" i="4"/>
  <c r="T52" i="4" s="1"/>
  <c r="AK49" i="4" l="1"/>
  <c r="Y52" i="4"/>
  <c r="AA52" i="4" s="1"/>
  <c r="Z52" i="4"/>
  <c r="X50" i="4"/>
  <c r="AB50" i="4" s="1"/>
  <c r="U52" i="4"/>
  <c r="V52" i="4" s="1"/>
  <c r="S53" i="4"/>
  <c r="T53" i="4" s="1"/>
  <c r="W51" i="4"/>
  <c r="AC51" i="4" s="1"/>
  <c r="AK50" i="4" l="1"/>
  <c r="Y53" i="4"/>
  <c r="AA53" i="4" s="1"/>
  <c r="Z53" i="4"/>
  <c r="X51" i="4"/>
  <c r="AB51" i="4" s="1"/>
  <c r="U53" i="4"/>
  <c r="V53" i="4" s="1"/>
  <c r="W52" i="4"/>
  <c r="AC52" i="4" s="1"/>
  <c r="S54" i="4"/>
  <c r="T54" i="4" s="1"/>
  <c r="AK51" i="4" l="1"/>
  <c r="Y54" i="4"/>
  <c r="AA54" i="4" s="1"/>
  <c r="Z54" i="4"/>
  <c r="X52" i="4"/>
  <c r="AB52" i="4" s="1"/>
  <c r="U54" i="4"/>
  <c r="V54" i="4" s="1"/>
  <c r="W53" i="4"/>
  <c r="AC53" i="4" s="1"/>
  <c r="S55" i="4"/>
  <c r="T55" i="4" s="1"/>
  <c r="AK52" i="4" l="1"/>
  <c r="Z55" i="4"/>
  <c r="Y55" i="4"/>
  <c r="AA55" i="4" s="1"/>
  <c r="X53" i="4"/>
  <c r="AB53" i="4" s="1"/>
  <c r="U55" i="4"/>
  <c r="V55" i="4" s="1"/>
  <c r="S56" i="4"/>
  <c r="T56" i="4" s="1"/>
  <c r="W54" i="4"/>
  <c r="AC54" i="4" s="1"/>
  <c r="AK53" i="4" l="1"/>
  <c r="Y56" i="4"/>
  <c r="AA56" i="4" s="1"/>
  <c r="Z56" i="4"/>
  <c r="X54" i="4"/>
  <c r="AB54" i="4" s="1"/>
  <c r="U56" i="4"/>
  <c r="V56" i="4" s="1"/>
  <c r="W55" i="4"/>
  <c r="AC55" i="4" s="1"/>
  <c r="S57" i="4"/>
  <c r="AK54" i="4" l="1"/>
  <c r="T57" i="4"/>
  <c r="Z57" i="4" s="1"/>
  <c r="X55" i="4"/>
  <c r="AB55" i="4" s="1"/>
  <c r="U57" i="4"/>
  <c r="V57" i="4" s="1"/>
  <c r="W56" i="4"/>
  <c r="AC56" i="4" s="1"/>
  <c r="S58" i="4"/>
  <c r="Y57" i="4" l="1"/>
  <c r="AA57" i="4" s="1"/>
  <c r="AK55" i="4"/>
  <c r="U58" i="4"/>
  <c r="X56" i="4"/>
  <c r="AB56" i="4" s="1"/>
  <c r="W57" i="4"/>
  <c r="AC57" i="4" s="1"/>
  <c r="S59" i="4"/>
  <c r="T58" i="4"/>
  <c r="AK56" i="4" l="1"/>
  <c r="V58" i="4"/>
  <c r="W58" i="4" s="1"/>
  <c r="AC58" i="4" s="1"/>
  <c r="U59" i="4"/>
  <c r="X57" i="4"/>
  <c r="AB57" i="4" s="1"/>
  <c r="Y58" i="4"/>
  <c r="Z58" i="4"/>
  <c r="S60" i="4"/>
  <c r="T59" i="4"/>
  <c r="X58" i="4" l="1"/>
  <c r="AK58" i="4" s="1"/>
  <c r="AK57" i="4"/>
  <c r="V59" i="4"/>
  <c r="W59" i="4" s="1"/>
  <c r="AC59" i="4" s="1"/>
  <c r="U60" i="4"/>
  <c r="Y59" i="4"/>
  <c r="Z59" i="4"/>
  <c r="AA58" i="4"/>
  <c r="S61" i="4"/>
  <c r="T60" i="4"/>
  <c r="AB58" i="4" l="1"/>
  <c r="V60" i="4"/>
  <c r="W60" i="4" s="1"/>
  <c r="AC60" i="4" s="1"/>
  <c r="X59" i="4"/>
  <c r="AB59" i="4" s="1"/>
  <c r="U61" i="4"/>
  <c r="Y60" i="4"/>
  <c r="Z60" i="4"/>
  <c r="AA59" i="4"/>
  <c r="S62" i="4"/>
  <c r="T61" i="4"/>
  <c r="X60" i="4" l="1"/>
  <c r="AK60" i="4" s="1"/>
  <c r="AK59" i="4"/>
  <c r="V61" i="4"/>
  <c r="W61" i="4" s="1"/>
  <c r="AC61" i="4" s="1"/>
  <c r="U62" i="4"/>
  <c r="Y61" i="4"/>
  <c r="Z61" i="4"/>
  <c r="AA60" i="4"/>
  <c r="S63" i="4"/>
  <c r="U63" i="4" s="1"/>
  <c r="T62" i="4"/>
  <c r="AB60" i="4" l="1"/>
  <c r="V63" i="4"/>
  <c r="W63" i="4" s="1"/>
  <c r="AC63" i="4" s="1"/>
  <c r="V62" i="4"/>
  <c r="W62" i="4" s="1"/>
  <c r="AC62" i="4" s="1"/>
  <c r="X61" i="4"/>
  <c r="AB61" i="4" s="1"/>
  <c r="Y62" i="4"/>
  <c r="Z62" i="4"/>
  <c r="AA61" i="4"/>
  <c r="S64" i="4"/>
  <c r="T63" i="4"/>
  <c r="X62" i="4" l="1"/>
  <c r="AB62" i="4" s="1"/>
  <c r="X63" i="4"/>
  <c r="AK63" i="4" s="1"/>
  <c r="AK61" i="4"/>
  <c r="U64" i="4"/>
  <c r="V64" i="4" s="1"/>
  <c r="W64" i="4" s="1"/>
  <c r="AC64" i="4" s="1"/>
  <c r="Y63" i="4"/>
  <c r="Z63" i="4"/>
  <c r="AA62" i="4"/>
  <c r="S65" i="4"/>
  <c r="T65" i="4" s="1"/>
  <c r="T64" i="4"/>
  <c r="AK62" i="4" l="1"/>
  <c r="Y65" i="4"/>
  <c r="AA65" i="4" s="1"/>
  <c r="Z65" i="4"/>
  <c r="X64" i="4"/>
  <c r="AK64" i="4" s="1"/>
  <c r="U65" i="4"/>
  <c r="V65" i="4" s="1"/>
  <c r="Y64" i="4"/>
  <c r="Z64" i="4"/>
  <c r="AB63" i="4"/>
  <c r="AA63" i="4"/>
  <c r="S66" i="4"/>
  <c r="T66" i="4" s="1"/>
  <c r="Z66" i="4" l="1"/>
  <c r="Y66" i="4"/>
  <c r="AA66" i="4" s="1"/>
  <c r="U66" i="4"/>
  <c r="V66" i="4" s="1"/>
  <c r="AB64" i="4"/>
  <c r="AA64" i="4"/>
  <c r="W65" i="4"/>
  <c r="AC65" i="4" s="1"/>
  <c r="S67" i="4"/>
  <c r="T67" i="4" s="1"/>
  <c r="Z67" i="4" l="1"/>
  <c r="Y67" i="4"/>
  <c r="AA67" i="4" s="1"/>
  <c r="X65" i="4"/>
  <c r="AB65" i="4" s="1"/>
  <c r="U67" i="4"/>
  <c r="V67" i="4" s="1"/>
  <c r="S68" i="4"/>
  <c r="T68" i="4" s="1"/>
  <c r="W66" i="4"/>
  <c r="AC66" i="4" s="1"/>
  <c r="AK65" i="4" l="1"/>
  <c r="Z68" i="4"/>
  <c r="Y68" i="4"/>
  <c r="AA68" i="4" s="1"/>
  <c r="X66" i="4"/>
  <c r="AB66" i="4" s="1"/>
  <c r="U68" i="4"/>
  <c r="V68" i="4" s="1"/>
  <c r="W67" i="4"/>
  <c r="AC67" i="4" s="1"/>
  <c r="S69" i="4"/>
  <c r="T69" i="4" s="1"/>
  <c r="AK66" i="4" l="1"/>
  <c r="Z69" i="4"/>
  <c r="Y69" i="4"/>
  <c r="AA69" i="4" s="1"/>
  <c r="X67" i="4"/>
  <c r="AK67" i="4" s="1"/>
  <c r="U69" i="4"/>
  <c r="V69" i="4" s="1"/>
  <c r="S70" i="4"/>
  <c r="T70" i="4" s="1"/>
  <c r="W68" i="4"/>
  <c r="AC68" i="4" s="1"/>
  <c r="AB67" i="4" l="1"/>
  <c r="Z70" i="4"/>
  <c r="Y70" i="4"/>
  <c r="AA70" i="4" s="1"/>
  <c r="X68" i="4"/>
  <c r="AB68" i="4" s="1"/>
  <c r="U70" i="4"/>
  <c r="V70" i="4" s="1"/>
  <c r="W69" i="4"/>
  <c r="AC69" i="4" s="1"/>
  <c r="S71" i="4"/>
  <c r="T71" i="4" s="1"/>
  <c r="AK68" i="4" l="1"/>
  <c r="Z71" i="4"/>
  <c r="Y71" i="4"/>
  <c r="AA71" i="4" s="1"/>
  <c r="X69" i="4"/>
  <c r="AK69" i="4" s="1"/>
  <c r="U71" i="4"/>
  <c r="V71" i="4" s="1"/>
  <c r="S72" i="4"/>
  <c r="T72" i="4" s="1"/>
  <c r="W70" i="4"/>
  <c r="AC70" i="4" s="1"/>
  <c r="AB69" i="4" l="1"/>
  <c r="Z72" i="4"/>
  <c r="Y72" i="4"/>
  <c r="AA72" i="4" s="1"/>
  <c r="X70" i="4"/>
  <c r="AB70" i="4" s="1"/>
  <c r="U72" i="4"/>
  <c r="V72" i="4" s="1"/>
  <c r="W71" i="4"/>
  <c r="AC71" i="4" s="1"/>
  <c r="S73" i="4"/>
  <c r="T73" i="4" s="1"/>
  <c r="Z73" i="4" l="1"/>
  <c r="Y73" i="4"/>
  <c r="AA73" i="4" s="1"/>
  <c r="AK70" i="4"/>
  <c r="X71" i="4"/>
  <c r="AB71" i="4" s="1"/>
  <c r="U73" i="4"/>
  <c r="V73" i="4" s="1"/>
  <c r="W72" i="4"/>
  <c r="AC72" i="4" s="1"/>
  <c r="S74" i="4"/>
  <c r="T74" i="4" s="1"/>
  <c r="Z74" i="4" l="1"/>
  <c r="Y74" i="4"/>
  <c r="AA74" i="4" s="1"/>
  <c r="AK71" i="4"/>
  <c r="X72" i="4"/>
  <c r="AB72" i="4" s="1"/>
  <c r="U74" i="4"/>
  <c r="V74" i="4" s="1"/>
  <c r="W73" i="4"/>
  <c r="AC73" i="4" s="1"/>
  <c r="S75" i="4"/>
  <c r="T75" i="4" s="1"/>
  <c r="Z75" i="4" l="1"/>
  <c r="Y75" i="4"/>
  <c r="AA75" i="4" s="1"/>
  <c r="AK72" i="4"/>
  <c r="X73" i="4"/>
  <c r="AK73" i="4" s="1"/>
  <c r="U75" i="4"/>
  <c r="V75" i="4" s="1"/>
  <c r="W74" i="4"/>
  <c r="AC74" i="4" s="1"/>
  <c r="S76" i="4"/>
  <c r="T76" i="4" s="1"/>
  <c r="Z76" i="4" l="1"/>
  <c r="Y76" i="4"/>
  <c r="AA76" i="4" s="1"/>
  <c r="AB73" i="4"/>
  <c r="X74" i="4"/>
  <c r="AB74" i="4" s="1"/>
  <c r="U76" i="4"/>
  <c r="V76" i="4" s="1"/>
  <c r="S77" i="4"/>
  <c r="T77" i="4" s="1"/>
  <c r="W75" i="4"/>
  <c r="AC75" i="4" s="1"/>
  <c r="AK74" i="4" l="1"/>
  <c r="Z77" i="4"/>
  <c r="Y77" i="4"/>
  <c r="AA77" i="4" s="1"/>
  <c r="X75" i="4"/>
  <c r="AB75" i="4" s="1"/>
  <c r="U77" i="4"/>
  <c r="V77" i="4" s="1"/>
  <c r="W76" i="4"/>
  <c r="AC76" i="4" s="1"/>
  <c r="S78" i="4"/>
  <c r="T78" i="4" s="1"/>
  <c r="AK75" i="4" l="1"/>
  <c r="Z78" i="4"/>
  <c r="Y78" i="4"/>
  <c r="AA78" i="4" s="1"/>
  <c r="X76" i="4"/>
  <c r="AB76" i="4" s="1"/>
  <c r="U78" i="4"/>
  <c r="V78" i="4" s="1"/>
  <c r="W77" i="4"/>
  <c r="AC77" i="4" s="1"/>
  <c r="S79" i="4"/>
  <c r="T79" i="4" s="1"/>
  <c r="AK76" i="4" l="1"/>
  <c r="Z79" i="4"/>
  <c r="Y79" i="4"/>
  <c r="AA79" i="4" s="1"/>
  <c r="X77" i="4"/>
  <c r="AK77" i="4" s="1"/>
  <c r="U79" i="4"/>
  <c r="V79" i="4" s="1"/>
  <c r="S80" i="4"/>
  <c r="T80" i="4" s="1"/>
  <c r="W78" i="4"/>
  <c r="AC78" i="4" s="1"/>
  <c r="AB77" i="4" l="1"/>
  <c r="Y80" i="4"/>
  <c r="AA80" i="4" s="1"/>
  <c r="Z80" i="4"/>
  <c r="X78" i="4"/>
  <c r="AK78" i="4" s="1"/>
  <c r="U80" i="4"/>
  <c r="V80" i="4" s="1"/>
  <c r="W79" i="4"/>
  <c r="AC79" i="4" s="1"/>
  <c r="S81" i="4"/>
  <c r="AB78" i="4" l="1"/>
  <c r="U81" i="4"/>
  <c r="V81" i="4" s="1"/>
  <c r="W81" i="4" s="1"/>
  <c r="AC81" i="4" s="1"/>
  <c r="X79" i="4"/>
  <c r="AB79" i="4" s="1"/>
  <c r="S82" i="4"/>
  <c r="T81" i="4"/>
  <c r="W80" i="4"/>
  <c r="AC80" i="4" s="1"/>
  <c r="AK79" i="4" l="1"/>
  <c r="X81" i="4"/>
  <c r="AK81" i="4" s="1"/>
  <c r="U82" i="4"/>
  <c r="X80" i="4"/>
  <c r="AB80" i="4" s="1"/>
  <c r="Y81" i="4"/>
  <c r="Z81" i="4"/>
  <c r="S83" i="4"/>
  <c r="T82" i="4"/>
  <c r="AK80" i="4" l="1"/>
  <c r="V82" i="4"/>
  <c r="W82" i="4" s="1"/>
  <c r="AC82" i="4" s="1"/>
  <c r="U83" i="4"/>
  <c r="Y82" i="4"/>
  <c r="Z82" i="4"/>
  <c r="AB81" i="4"/>
  <c r="AA81" i="4"/>
  <c r="S84" i="4"/>
  <c r="T83" i="4"/>
  <c r="X82" i="4" l="1"/>
  <c r="AK82" i="4" s="1"/>
  <c r="V83" i="4"/>
  <c r="W83" i="4" s="1"/>
  <c r="AC83" i="4" s="1"/>
  <c r="U84" i="4"/>
  <c r="Y83" i="4"/>
  <c r="Z83" i="4"/>
  <c r="AA82" i="4"/>
  <c r="S85" i="4"/>
  <c r="T84" i="4"/>
  <c r="AB82" i="4" l="1"/>
  <c r="X83" i="4"/>
  <c r="AB83" i="4" s="1"/>
  <c r="V84" i="4"/>
  <c r="W84" i="4" s="1"/>
  <c r="AC84" i="4" s="1"/>
  <c r="U85" i="4"/>
  <c r="Y84" i="4"/>
  <c r="Z84" i="4"/>
  <c r="AA83" i="4"/>
  <c r="S86" i="4"/>
  <c r="U86" i="4" s="1"/>
  <c r="T85" i="4"/>
  <c r="AK83" i="4" l="1"/>
  <c r="X84" i="4"/>
  <c r="AB84" i="4" s="1"/>
  <c r="V86" i="4"/>
  <c r="W86" i="4" s="1"/>
  <c r="AC86" i="4" s="1"/>
  <c r="V85" i="4"/>
  <c r="W85" i="4" s="1"/>
  <c r="AC85" i="4" s="1"/>
  <c r="Y85" i="4"/>
  <c r="Z85" i="4"/>
  <c r="AA84" i="4"/>
  <c r="S87" i="4"/>
  <c r="T86" i="4"/>
  <c r="AK84" i="4" l="1"/>
  <c r="X86" i="4"/>
  <c r="AK86" i="4" s="1"/>
  <c r="X85" i="4"/>
  <c r="AB85" i="4" s="1"/>
  <c r="U87" i="4"/>
  <c r="Y86" i="4"/>
  <c r="Z86" i="4"/>
  <c r="AA85" i="4"/>
  <c r="S88" i="4"/>
  <c r="U88" i="4" s="1"/>
  <c r="T87" i="4"/>
  <c r="AK85" i="4" l="1"/>
  <c r="V88" i="4"/>
  <c r="W88" i="4" s="1"/>
  <c r="AC88" i="4" s="1"/>
  <c r="V87" i="4"/>
  <c r="W87" i="4" s="1"/>
  <c r="AC87" i="4" s="1"/>
  <c r="Y87" i="4"/>
  <c r="Z87" i="4"/>
  <c r="AB86" i="4"/>
  <c r="AA86" i="4"/>
  <c r="S89" i="4"/>
  <c r="T88" i="4"/>
  <c r="X87" i="4" l="1"/>
  <c r="AB87" i="4" s="1"/>
  <c r="X88" i="4"/>
  <c r="AK88" i="4" s="1"/>
  <c r="U89" i="4"/>
  <c r="V89" i="4" s="1"/>
  <c r="W89" i="4" s="1"/>
  <c r="AC89" i="4" s="1"/>
  <c r="Y88" i="4"/>
  <c r="Z88" i="4"/>
  <c r="AA87" i="4"/>
  <c r="S90" i="4"/>
  <c r="T90" i="4" s="1"/>
  <c r="T89" i="4"/>
  <c r="AK87" i="4" l="1"/>
  <c r="Y90" i="4"/>
  <c r="AA90" i="4" s="1"/>
  <c r="Z90" i="4"/>
  <c r="X89" i="4"/>
  <c r="AK89" i="4" s="1"/>
  <c r="U90" i="4"/>
  <c r="V90" i="4" s="1"/>
  <c r="Y89" i="4"/>
  <c r="Z89" i="4"/>
  <c r="AB88" i="4"/>
  <c r="AA88" i="4"/>
  <c r="S91" i="4"/>
  <c r="T91" i="4" l="1"/>
  <c r="Z91" i="4" s="1"/>
  <c r="U91" i="4"/>
  <c r="V91" i="4" s="1"/>
  <c r="AB89" i="4"/>
  <c r="AA89" i="4"/>
  <c r="W90" i="4"/>
  <c r="AC90" i="4" s="1"/>
  <c r="S92" i="4"/>
  <c r="Y91" i="4" l="1"/>
  <c r="AA91" i="4" s="1"/>
  <c r="T92" i="4"/>
  <c r="Z92" i="4" s="1"/>
  <c r="U92" i="4"/>
  <c r="V92" i="4" s="1"/>
  <c r="X90" i="4"/>
  <c r="AB90" i="4" s="1"/>
  <c r="S93" i="4"/>
  <c r="W91" i="4"/>
  <c r="AC91" i="4" s="1"/>
  <c r="Y92" i="4" l="1"/>
  <c r="AA92" i="4" s="1"/>
  <c r="AK90" i="4"/>
  <c r="T93" i="4"/>
  <c r="Z93" i="4" s="1"/>
  <c r="U93" i="4"/>
  <c r="V93" i="4" s="1"/>
  <c r="X91" i="4"/>
  <c r="AB91" i="4" s="1"/>
  <c r="W92" i="4"/>
  <c r="AC92" i="4" s="1"/>
  <c r="S94" i="4"/>
  <c r="Y93" i="4" l="1"/>
  <c r="AA93" i="4" s="1"/>
  <c r="AK91" i="4"/>
  <c r="T94" i="4"/>
  <c r="Z94" i="4" s="1"/>
  <c r="U94" i="4"/>
  <c r="V94" i="4" s="1"/>
  <c r="X92" i="4"/>
  <c r="AB92" i="4" s="1"/>
  <c r="W93" i="4"/>
  <c r="AC93" i="4" s="1"/>
  <c r="S95" i="4"/>
  <c r="Y94" i="4" l="1"/>
  <c r="AA94" i="4" s="1"/>
  <c r="AK92" i="4"/>
  <c r="U95" i="4"/>
  <c r="X93" i="4"/>
  <c r="AB93" i="4" s="1"/>
  <c r="W94" i="4"/>
  <c r="AC94" i="4" s="1"/>
  <c r="S96" i="4"/>
  <c r="T95" i="4"/>
  <c r="AK93" i="4" l="1"/>
  <c r="V95" i="4"/>
  <c r="W95" i="4" s="1"/>
  <c r="AC95" i="4" s="1"/>
  <c r="U96" i="4"/>
  <c r="X94" i="4"/>
  <c r="AB94" i="4" s="1"/>
  <c r="Y95" i="4"/>
  <c r="Z95" i="4"/>
  <c r="S97" i="4"/>
  <c r="U97" i="4" s="1"/>
  <c r="T96" i="4"/>
  <c r="X95" i="4" l="1"/>
  <c r="AB95" i="4" s="1"/>
  <c r="AK94" i="4"/>
  <c r="V97" i="4"/>
  <c r="W97" i="4" s="1"/>
  <c r="AC97" i="4" s="1"/>
  <c r="V96" i="4"/>
  <c r="W96" i="4" s="1"/>
  <c r="AC96" i="4" s="1"/>
  <c r="Y96" i="4"/>
  <c r="Z96" i="4"/>
  <c r="AA95" i="4"/>
  <c r="S98" i="4"/>
  <c r="T97" i="4"/>
  <c r="AK95" i="4" l="1"/>
  <c r="X96" i="4"/>
  <c r="AK96" i="4" s="1"/>
  <c r="X97" i="4"/>
  <c r="AK97" i="4" s="1"/>
  <c r="U98" i="4"/>
  <c r="V98" i="4" s="1"/>
  <c r="W98" i="4" s="1"/>
  <c r="AC98" i="4" s="1"/>
  <c r="Y97" i="4"/>
  <c r="Z97" i="4"/>
  <c r="AA96" i="4"/>
  <c r="S99" i="4"/>
  <c r="T98" i="4"/>
  <c r="AB96" i="4" l="1"/>
  <c r="X98" i="4"/>
  <c r="AK98" i="4" s="1"/>
  <c r="U99" i="4"/>
  <c r="V99" i="4" s="1"/>
  <c r="W99" i="4" s="1"/>
  <c r="AC99" i="4" s="1"/>
  <c r="Y98" i="4"/>
  <c r="Z98" i="4"/>
  <c r="AB97" i="4"/>
  <c r="AA97" i="4"/>
  <c r="S100" i="4"/>
  <c r="T99" i="4"/>
  <c r="X99" i="4" l="1"/>
  <c r="AK99" i="4" s="1"/>
  <c r="U100" i="4"/>
  <c r="V100" i="4" s="1"/>
  <c r="W100" i="4" s="1"/>
  <c r="AC100" i="4" s="1"/>
  <c r="Y99" i="4"/>
  <c r="Z99" i="4"/>
  <c r="AB98" i="4"/>
  <c r="AA98" i="4"/>
  <c r="S101" i="4"/>
  <c r="T100" i="4"/>
  <c r="X100" i="4" l="1"/>
  <c r="AK100" i="4" s="1"/>
  <c r="U101" i="4"/>
  <c r="V101" i="4" s="1"/>
  <c r="W101" i="4" s="1"/>
  <c r="AC101" i="4" s="1"/>
  <c r="Y100" i="4"/>
  <c r="Z100" i="4"/>
  <c r="AB99" i="4"/>
  <c r="AA99" i="4"/>
  <c r="S102" i="4"/>
  <c r="T101" i="4"/>
  <c r="X101" i="4" l="1"/>
  <c r="AK101" i="4" s="1"/>
  <c r="U102" i="4"/>
  <c r="V102" i="4" s="1"/>
  <c r="W102" i="4" s="1"/>
  <c r="AC102" i="4" s="1"/>
  <c r="Y101" i="4"/>
  <c r="Z101" i="4"/>
  <c r="AB100" i="4"/>
  <c r="AA100" i="4"/>
  <c r="S103" i="4"/>
  <c r="T102" i="4"/>
  <c r="X102" i="4" l="1"/>
  <c r="AK102" i="4" s="1"/>
  <c r="T103" i="4"/>
  <c r="Z103" i="4" s="1"/>
  <c r="U103" i="4"/>
  <c r="V103" i="4" s="1"/>
  <c r="Y102" i="4"/>
  <c r="Z102" i="4"/>
  <c r="AB101" i="4"/>
  <c r="AA101" i="4"/>
  <c r="S104" i="4"/>
  <c r="Y103" i="4" l="1"/>
  <c r="AA103" i="4" s="1"/>
  <c r="U104" i="4"/>
  <c r="V104" i="4" s="1"/>
  <c r="W104" i="4" s="1"/>
  <c r="AC104" i="4" s="1"/>
  <c r="AB102" i="4"/>
  <c r="AA102" i="4"/>
  <c r="W103" i="4"/>
  <c r="AC103" i="4" s="1"/>
  <c r="S105" i="4"/>
  <c r="T104" i="4"/>
  <c r="X104" i="4" l="1"/>
  <c r="AK104" i="4" s="1"/>
  <c r="U105" i="4"/>
  <c r="X103" i="4"/>
  <c r="AB103" i="4" s="1"/>
  <c r="Y104" i="4"/>
  <c r="Z104" i="4"/>
  <c r="S106" i="4"/>
  <c r="T105" i="4"/>
  <c r="AK103" i="4" l="1"/>
  <c r="V105" i="4"/>
  <c r="W105" i="4" s="1"/>
  <c r="AC105" i="4" s="1"/>
  <c r="U106" i="4"/>
  <c r="Y105" i="4"/>
  <c r="Z105" i="4"/>
  <c r="AB104" i="4"/>
  <c r="AA104" i="4"/>
  <c r="S107" i="4"/>
  <c r="T106" i="4"/>
  <c r="X105" i="4" l="1"/>
  <c r="AB105" i="4" s="1"/>
  <c r="U107" i="4"/>
  <c r="V106" i="4"/>
  <c r="W106" i="4" s="1"/>
  <c r="AC106" i="4" s="1"/>
  <c r="Y106" i="4"/>
  <c r="Z106" i="4"/>
  <c r="AA105" i="4"/>
  <c r="S108" i="4"/>
  <c r="T107" i="4"/>
  <c r="AK105" i="4" l="1"/>
  <c r="X106" i="4"/>
  <c r="AB106" i="4" s="1"/>
  <c r="V107" i="4"/>
  <c r="W107" i="4" s="1"/>
  <c r="AC107" i="4" s="1"/>
  <c r="U108" i="4"/>
  <c r="Y107" i="4"/>
  <c r="Z107" i="4"/>
  <c r="AA106" i="4"/>
  <c r="S109" i="4"/>
  <c r="U109" i="4" s="1"/>
  <c r="T108" i="4"/>
  <c r="AK106" i="4" l="1"/>
  <c r="X107" i="4"/>
  <c r="AB107" i="4" s="1"/>
  <c r="V109" i="4"/>
  <c r="W109" i="4" s="1"/>
  <c r="AC109" i="4" s="1"/>
  <c r="V108" i="4"/>
  <c r="W108" i="4" s="1"/>
  <c r="AC108" i="4" s="1"/>
  <c r="Y108" i="4"/>
  <c r="Z108" i="4"/>
  <c r="AA107" i="4"/>
  <c r="S110" i="4"/>
  <c r="U110" i="4" s="1"/>
  <c r="T109" i="4"/>
  <c r="AK107" i="4" l="1"/>
  <c r="X108" i="4"/>
  <c r="AB108" i="4" s="1"/>
  <c r="X109" i="4"/>
  <c r="AK109" i="4" s="1"/>
  <c r="V110" i="4"/>
  <c r="W110" i="4" s="1"/>
  <c r="AC110" i="4" s="1"/>
  <c r="Y109" i="4"/>
  <c r="Z109" i="4"/>
  <c r="AA108" i="4"/>
  <c r="S111" i="4"/>
  <c r="U111" i="4" s="1"/>
  <c r="T110" i="4"/>
  <c r="AK108" i="4" l="1"/>
  <c r="X110" i="4"/>
  <c r="AK110" i="4" s="1"/>
  <c r="V111" i="4"/>
  <c r="W111" i="4" s="1"/>
  <c r="AC111" i="4" s="1"/>
  <c r="Y110" i="4"/>
  <c r="Z110" i="4"/>
  <c r="AB109" i="4"/>
  <c r="AA109" i="4"/>
  <c r="S112" i="4"/>
  <c r="T111" i="4"/>
  <c r="X111" i="4" l="1"/>
  <c r="AK111" i="4" s="1"/>
  <c r="U112" i="4"/>
  <c r="V112" i="4" s="1"/>
  <c r="W112" i="4" s="1"/>
  <c r="AC112" i="4" s="1"/>
  <c r="Y111" i="4"/>
  <c r="Z111" i="4"/>
  <c r="AB110" i="4"/>
  <c r="AA110" i="4"/>
  <c r="S113" i="4"/>
  <c r="T113" i="4" s="1"/>
  <c r="T112" i="4"/>
  <c r="Y113" i="4" l="1"/>
  <c r="AA113" i="4" s="1"/>
  <c r="Z113" i="4"/>
  <c r="X112" i="4"/>
  <c r="AK112" i="4" s="1"/>
  <c r="U113" i="4"/>
  <c r="V113" i="4" s="1"/>
  <c r="Y112" i="4"/>
  <c r="Z112" i="4"/>
  <c r="AB111" i="4"/>
  <c r="AA111" i="4"/>
  <c r="S114" i="4"/>
  <c r="U114" i="4" l="1"/>
  <c r="V114" i="4" s="1"/>
  <c r="T114" i="4"/>
  <c r="AB112" i="4"/>
  <c r="AA112" i="4"/>
  <c r="W113" i="4"/>
  <c r="AC113" i="4" s="1"/>
  <c r="S115" i="4"/>
  <c r="T115" i="4" l="1"/>
  <c r="Z115" i="4" s="1"/>
  <c r="Y114" i="4"/>
  <c r="AA114" i="4" s="1"/>
  <c r="Z114" i="4"/>
  <c r="X113" i="4"/>
  <c r="AB113" i="4" s="1"/>
  <c r="U115" i="4"/>
  <c r="V115" i="4" s="1"/>
  <c r="W114" i="4"/>
  <c r="AC114" i="4" s="1"/>
  <c r="S116" i="4"/>
  <c r="Y115" i="4" l="1"/>
  <c r="AA115" i="4" s="1"/>
  <c r="AK113" i="4"/>
  <c r="T116" i="4"/>
  <c r="Z116" i="4" s="1"/>
  <c r="U116" i="4"/>
  <c r="V116" i="4" s="1"/>
  <c r="X114" i="4"/>
  <c r="AK114" i="4" s="1"/>
  <c r="W115" i="4"/>
  <c r="AC115" i="4" s="1"/>
  <c r="S117" i="4"/>
  <c r="Y116" i="4" l="1"/>
  <c r="AA116" i="4" s="1"/>
  <c r="AB114" i="4"/>
  <c r="T117" i="4"/>
  <c r="Y117" i="4" s="1"/>
  <c r="AA117" i="4" s="1"/>
  <c r="U117" i="4"/>
  <c r="V117" i="4" s="1"/>
  <c r="X115" i="4"/>
  <c r="AK115" i="4" s="1"/>
  <c r="S118" i="4"/>
  <c r="W116" i="4"/>
  <c r="AC116" i="4" s="1"/>
  <c r="AB115" i="4" l="1"/>
  <c r="Z117" i="4"/>
  <c r="T118" i="4"/>
  <c r="Z118" i="4" s="1"/>
  <c r="U118" i="4"/>
  <c r="V118" i="4" s="1"/>
  <c r="X116" i="4"/>
  <c r="AB116" i="4" s="1"/>
  <c r="W117" i="4"/>
  <c r="AC117" i="4" s="1"/>
  <c r="S119" i="4"/>
  <c r="Y118" i="4" l="1"/>
  <c r="AA118" i="4" s="1"/>
  <c r="AK116" i="4"/>
  <c r="T119" i="4"/>
  <c r="Z119" i="4" s="1"/>
  <c r="U119" i="4"/>
  <c r="V119" i="4" s="1"/>
  <c r="X117" i="4"/>
  <c r="AB117" i="4" s="1"/>
  <c r="W118" i="4"/>
  <c r="AC118" i="4" s="1"/>
  <c r="S120" i="4"/>
  <c r="U120" i="4" s="1"/>
  <c r="V120" i="4" s="1"/>
  <c r="Y119" i="4" l="1"/>
  <c r="AA119" i="4" s="1"/>
  <c r="AK117" i="4"/>
  <c r="X118" i="4"/>
  <c r="AK118" i="4" s="1"/>
  <c r="T120" i="4"/>
  <c r="Y120" i="4" s="1"/>
  <c r="AA120" i="4" s="1"/>
  <c r="S121" i="4"/>
  <c r="W119" i="4"/>
  <c r="AC119" i="4" s="1"/>
  <c r="AB118" i="4" l="1"/>
  <c r="Z120" i="4"/>
  <c r="X119" i="4"/>
  <c r="AK119" i="4" s="1"/>
  <c r="T121" i="4"/>
  <c r="Y121" i="4" s="1"/>
  <c r="AA121" i="4" s="1"/>
  <c r="U121" i="4"/>
  <c r="V121" i="4" s="1"/>
  <c r="W120" i="4"/>
  <c r="AC120" i="4" s="1"/>
  <c r="S122" i="4"/>
  <c r="T122" i="4" s="1"/>
  <c r="AB119" i="4" l="1"/>
  <c r="Z121" i="4"/>
  <c r="Z122" i="4"/>
  <c r="Y122" i="4"/>
  <c r="AA122" i="4" s="1"/>
  <c r="X120" i="4"/>
  <c r="AB120" i="4" s="1"/>
  <c r="U122" i="4"/>
  <c r="V122" i="4" s="1"/>
  <c r="W121" i="4"/>
  <c r="AC121" i="4" s="1"/>
  <c r="S123" i="4"/>
  <c r="T123" i="4" s="1"/>
  <c r="AK120" i="4" l="1"/>
  <c r="Z123" i="4"/>
  <c r="Y123" i="4"/>
  <c r="AA123" i="4" s="1"/>
  <c r="X121" i="4"/>
  <c r="AB121" i="4" s="1"/>
  <c r="U123" i="4"/>
  <c r="V123" i="4" s="1"/>
  <c r="S124" i="4"/>
  <c r="T124" i="4" s="1"/>
  <c r="W122" i="4"/>
  <c r="AC122" i="4" s="1"/>
  <c r="AK121" i="4" l="1"/>
  <c r="Y124" i="4"/>
  <c r="AA124" i="4" s="1"/>
  <c r="Z124" i="4"/>
  <c r="X122" i="4"/>
  <c r="AB122" i="4" s="1"/>
  <c r="U124" i="4"/>
  <c r="V124" i="4" s="1"/>
  <c r="W123" i="4"/>
  <c r="AC123" i="4" s="1"/>
  <c r="S125" i="4"/>
  <c r="T125" i="4" s="1"/>
  <c r="AK122" i="4" l="1"/>
  <c r="Y125" i="4"/>
  <c r="AA125" i="4" s="1"/>
  <c r="Z125" i="4"/>
  <c r="X123" i="4"/>
  <c r="AB123" i="4" s="1"/>
  <c r="U125" i="4"/>
  <c r="V125" i="4" s="1"/>
  <c r="W124" i="4"/>
  <c r="AC124" i="4" s="1"/>
  <c r="S126" i="4"/>
  <c r="T126" i="4" s="1"/>
  <c r="AK123" i="4" l="1"/>
  <c r="Y126" i="4"/>
  <c r="AA126" i="4" s="1"/>
  <c r="Z126" i="4"/>
  <c r="X124" i="4"/>
  <c r="AB124" i="4" s="1"/>
  <c r="U126" i="4"/>
  <c r="V126" i="4" s="1"/>
  <c r="S127" i="4"/>
  <c r="T127" i="4" s="1"/>
  <c r="W125" i="4"/>
  <c r="AC125" i="4" s="1"/>
  <c r="AK124" i="4" l="1"/>
  <c r="Z127" i="4"/>
  <c r="Y127" i="4"/>
  <c r="AA127" i="4" s="1"/>
  <c r="X125" i="4"/>
  <c r="AK125" i="4" s="1"/>
  <c r="U127" i="4"/>
  <c r="V127" i="4" s="1"/>
  <c r="W126" i="4"/>
  <c r="AC126" i="4" s="1"/>
  <c r="S128" i="4"/>
  <c r="AB125" i="4" l="1"/>
  <c r="T128" i="4"/>
  <c r="Y128" i="4" s="1"/>
  <c r="AA128" i="4" s="1"/>
  <c r="X126" i="4"/>
  <c r="AB126" i="4" s="1"/>
  <c r="U128" i="4"/>
  <c r="V128" i="4" s="1"/>
  <c r="W127" i="4"/>
  <c r="AC127" i="4" s="1"/>
  <c r="S129" i="4"/>
  <c r="Z128" i="4" l="1"/>
  <c r="AK126" i="4"/>
  <c r="U129" i="4"/>
  <c r="X127" i="4"/>
  <c r="AB127" i="4" s="1"/>
  <c r="W128" i="4"/>
  <c r="AC128" i="4" s="1"/>
  <c r="S130" i="4"/>
  <c r="T129" i="4"/>
  <c r="AK127" i="4" l="1"/>
  <c r="V129" i="4"/>
  <c r="W129" i="4" s="1"/>
  <c r="AC129" i="4" s="1"/>
  <c r="U130" i="4"/>
  <c r="X128" i="4"/>
  <c r="AB128" i="4" s="1"/>
  <c r="Y129" i="4"/>
  <c r="Z129" i="4"/>
  <c r="S131" i="4"/>
  <c r="U131" i="4" s="1"/>
  <c r="T130" i="4"/>
  <c r="X129" i="4" l="1"/>
  <c r="AB129" i="4" s="1"/>
  <c r="AK128" i="4"/>
  <c r="V131" i="4"/>
  <c r="W131" i="4" s="1"/>
  <c r="AC131" i="4" s="1"/>
  <c r="V130" i="4"/>
  <c r="W130" i="4" s="1"/>
  <c r="AC130" i="4" s="1"/>
  <c r="Y130" i="4"/>
  <c r="Z130" i="4"/>
  <c r="AA129" i="4"/>
  <c r="S132" i="4"/>
  <c r="T131" i="4"/>
  <c r="AK129" i="4" l="1"/>
  <c r="X130" i="4"/>
  <c r="AK130" i="4" s="1"/>
  <c r="X131" i="4"/>
  <c r="AK131" i="4" s="1"/>
  <c r="U132" i="4"/>
  <c r="Y131" i="4"/>
  <c r="Z131" i="4"/>
  <c r="AA130" i="4"/>
  <c r="S133" i="4"/>
  <c r="T132" i="4"/>
  <c r="AB130" i="4" l="1"/>
  <c r="V132" i="4"/>
  <c r="W132" i="4" s="1"/>
  <c r="AC132" i="4" s="1"/>
  <c r="U133" i="4"/>
  <c r="Y132" i="4"/>
  <c r="Z132" i="4"/>
  <c r="AB131" i="4"/>
  <c r="AA131" i="4"/>
  <c r="S134" i="4"/>
  <c r="T133" i="4"/>
  <c r="X132" i="4" l="1"/>
  <c r="AB132" i="4" s="1"/>
  <c r="V133" i="4"/>
  <c r="W133" i="4" s="1"/>
  <c r="AC133" i="4" s="1"/>
  <c r="U134" i="4"/>
  <c r="Y133" i="4"/>
  <c r="Z133" i="4"/>
  <c r="AA132" i="4"/>
  <c r="S135" i="4"/>
  <c r="T134" i="4"/>
  <c r="AK132" i="4" l="1"/>
  <c r="X133" i="4"/>
  <c r="AK133" i="4" s="1"/>
  <c r="V134" i="4"/>
  <c r="W134" i="4" s="1"/>
  <c r="AC134" i="4" s="1"/>
  <c r="U135" i="4"/>
  <c r="Y134" i="4"/>
  <c r="Z134" i="4"/>
  <c r="AA133" i="4"/>
  <c r="S136" i="4"/>
  <c r="U136" i="4" s="1"/>
  <c r="T135" i="4"/>
  <c r="X134" i="4" l="1"/>
  <c r="AK134" i="4" s="1"/>
  <c r="AB133" i="4"/>
  <c r="V136" i="4"/>
  <c r="W136" i="4" s="1"/>
  <c r="AC136" i="4" s="1"/>
  <c r="V135" i="4"/>
  <c r="W135" i="4" s="1"/>
  <c r="AC135" i="4" s="1"/>
  <c r="Y135" i="4"/>
  <c r="Z135" i="4"/>
  <c r="AA134" i="4"/>
  <c r="S137" i="4"/>
  <c r="T136" i="4"/>
  <c r="AB134" i="4" l="1"/>
  <c r="X135" i="4"/>
  <c r="AB135" i="4" s="1"/>
  <c r="X136" i="4"/>
  <c r="AK136" i="4" s="1"/>
  <c r="U137" i="4"/>
  <c r="V137" i="4" s="1"/>
  <c r="T137" i="4"/>
  <c r="Y136" i="4"/>
  <c r="Z136" i="4"/>
  <c r="AA135" i="4"/>
  <c r="S138" i="4"/>
  <c r="T138" i="4" s="1"/>
  <c r="AK135" i="4" l="1"/>
  <c r="Y138" i="4"/>
  <c r="AA138" i="4" s="1"/>
  <c r="Z138" i="4"/>
  <c r="Y137" i="4"/>
  <c r="AA137" i="4" s="1"/>
  <c r="Z137" i="4"/>
  <c r="U138" i="4"/>
  <c r="V138" i="4" s="1"/>
  <c r="AB136" i="4"/>
  <c r="AA136" i="4"/>
  <c r="W137" i="4"/>
  <c r="AC137" i="4" s="1"/>
  <c r="S139" i="4"/>
  <c r="T139" i="4" l="1"/>
  <c r="Z139" i="4" s="1"/>
  <c r="X137" i="4"/>
  <c r="AB137" i="4" s="1"/>
  <c r="U139" i="4"/>
  <c r="V139" i="4" s="1"/>
  <c r="W138" i="4"/>
  <c r="AC138" i="4" s="1"/>
  <c r="S140" i="4"/>
  <c r="Y139" i="4" l="1"/>
  <c r="AA139" i="4" s="1"/>
  <c r="AK137" i="4"/>
  <c r="T140" i="4"/>
  <c r="Y140" i="4" s="1"/>
  <c r="AA140" i="4" s="1"/>
  <c r="U140" i="4"/>
  <c r="V140" i="4" s="1"/>
  <c r="X138" i="4"/>
  <c r="AB138" i="4" s="1"/>
  <c r="S141" i="4"/>
  <c r="W139" i="4"/>
  <c r="AC139" i="4" s="1"/>
  <c r="AK138" i="4" l="1"/>
  <c r="Z140" i="4"/>
  <c r="T141" i="4"/>
  <c r="Y141" i="4" s="1"/>
  <c r="AA141" i="4" s="1"/>
  <c r="U141" i="4"/>
  <c r="V141" i="4" s="1"/>
  <c r="X139" i="4"/>
  <c r="AK139" i="4" s="1"/>
  <c r="W140" i="4"/>
  <c r="AC140" i="4" s="1"/>
  <c r="S142" i="4"/>
  <c r="Z141" i="4" l="1"/>
  <c r="AB139" i="4"/>
  <c r="T142" i="4"/>
  <c r="Y142" i="4" s="1"/>
  <c r="AA142" i="4" s="1"/>
  <c r="U142" i="4"/>
  <c r="V142" i="4" s="1"/>
  <c r="X140" i="4"/>
  <c r="AB140" i="4" s="1"/>
  <c r="W141" i="4"/>
  <c r="AC141" i="4" s="1"/>
  <c r="S143" i="4"/>
  <c r="Z142" i="4" l="1"/>
  <c r="AK140" i="4"/>
  <c r="U143" i="4"/>
  <c r="X141" i="4"/>
  <c r="AK141" i="4" s="1"/>
  <c r="S144" i="4"/>
  <c r="T143" i="4"/>
  <c r="W142" i="4"/>
  <c r="AC142" i="4" s="1"/>
  <c r="AB141" i="4" l="1"/>
  <c r="V143" i="4"/>
  <c r="W143" i="4" s="1"/>
  <c r="AC143" i="4" s="1"/>
  <c r="U144" i="4"/>
  <c r="Y143" i="4"/>
  <c r="Z143" i="4"/>
  <c r="X142" i="4"/>
  <c r="AB142" i="4" s="1"/>
  <c r="S145" i="4"/>
  <c r="U145" i="4" s="1"/>
  <c r="V145" i="4" s="1"/>
  <c r="T144" i="4"/>
  <c r="AK142" i="4" l="1"/>
  <c r="V144" i="4"/>
  <c r="W144" i="4" s="1"/>
  <c r="AC144" i="4" s="1"/>
  <c r="X143" i="4"/>
  <c r="AB143" i="4" s="1"/>
  <c r="T145" i="4"/>
  <c r="Z145" i="4" s="1"/>
  <c r="AA143" i="4"/>
  <c r="Y144" i="4"/>
  <c r="Z144" i="4"/>
  <c r="S146" i="4"/>
  <c r="X144" i="4" l="1"/>
  <c r="AK144" i="4" s="1"/>
  <c r="AK143" i="4"/>
  <c r="Y145" i="4"/>
  <c r="AA145" i="4" s="1"/>
  <c r="U146" i="4"/>
  <c r="V146" i="4" s="1"/>
  <c r="T146" i="4"/>
  <c r="AA144" i="4"/>
  <c r="W145" i="4"/>
  <c r="AC145" i="4" s="1"/>
  <c r="S147" i="4"/>
  <c r="T147" i="4" s="1"/>
  <c r="AB144" i="4" l="1"/>
  <c r="Y146" i="4"/>
  <c r="AA146" i="4" s="1"/>
  <c r="Z146" i="4"/>
  <c r="Z147" i="4"/>
  <c r="Y147" i="4"/>
  <c r="AA147" i="4" s="1"/>
  <c r="X145" i="4"/>
  <c r="AK145" i="4" s="1"/>
  <c r="U147" i="4"/>
  <c r="V147" i="4" s="1"/>
  <c r="S148" i="4"/>
  <c r="T148" i="4" s="1"/>
  <c r="W146" i="4"/>
  <c r="AC146" i="4" s="1"/>
  <c r="AB145" i="4" l="1"/>
  <c r="Z148" i="4"/>
  <c r="Y148" i="4"/>
  <c r="AA148" i="4" s="1"/>
  <c r="X146" i="4"/>
  <c r="AB146" i="4" s="1"/>
  <c r="U148" i="4"/>
  <c r="V148" i="4" s="1"/>
  <c r="W147" i="4"/>
  <c r="AC147" i="4" s="1"/>
  <c r="S149" i="4"/>
  <c r="T149" i="4" s="1"/>
  <c r="AK146" i="4" l="1"/>
  <c r="Z149" i="4"/>
  <c r="Y149" i="4"/>
  <c r="AA149" i="4" s="1"/>
  <c r="X147" i="4"/>
  <c r="AB147" i="4" s="1"/>
  <c r="U149" i="4"/>
  <c r="V149" i="4" s="1"/>
  <c r="W148" i="4"/>
  <c r="AC148" i="4" s="1"/>
  <c r="S150" i="4"/>
  <c r="T150" i="4" s="1"/>
  <c r="AK147" i="4" l="1"/>
  <c r="Z150" i="4"/>
  <c r="Y150" i="4"/>
  <c r="AA150" i="4" s="1"/>
  <c r="X148" i="4"/>
  <c r="AB148" i="4" s="1"/>
  <c r="U150" i="4"/>
  <c r="V150" i="4" s="1"/>
  <c r="W149" i="4"/>
  <c r="AC149" i="4" s="1"/>
  <c r="S151" i="4"/>
  <c r="T151" i="4" s="1"/>
  <c r="AK148" i="4" l="1"/>
  <c r="Z151" i="4"/>
  <c r="Y151" i="4"/>
  <c r="AA151" i="4" s="1"/>
  <c r="X149" i="4"/>
  <c r="AB149" i="4" s="1"/>
  <c r="U151" i="4"/>
  <c r="V151" i="4" s="1"/>
  <c r="W150" i="4"/>
  <c r="AC150" i="4" s="1"/>
  <c r="S152" i="4"/>
  <c r="T152" i="4" s="1"/>
  <c r="AK149" i="4" l="1"/>
  <c r="Z152" i="4"/>
  <c r="Y152" i="4"/>
  <c r="AA152" i="4" s="1"/>
  <c r="X150" i="4"/>
  <c r="AB150" i="4" s="1"/>
  <c r="U152" i="4"/>
  <c r="V152" i="4" s="1"/>
  <c r="W151" i="4"/>
  <c r="AC151" i="4" s="1"/>
  <c r="S153" i="4"/>
  <c r="AK150" i="4" l="1"/>
  <c r="U153" i="4"/>
  <c r="V153" i="4" s="1"/>
  <c r="T153" i="4"/>
  <c r="X151" i="4"/>
  <c r="AB151" i="4" s="1"/>
  <c r="W152" i="4"/>
  <c r="AC152" i="4" s="1"/>
  <c r="S154" i="4"/>
  <c r="AK151" i="4" l="1"/>
  <c r="U154" i="4"/>
  <c r="V154" i="4" s="1"/>
  <c r="W154" i="4" s="1"/>
  <c r="AC154" i="4" s="1"/>
  <c r="Y153" i="4"/>
  <c r="AA153" i="4" s="1"/>
  <c r="Z153" i="4"/>
  <c r="X152" i="4"/>
  <c r="AB152" i="4" s="1"/>
  <c r="S155" i="4"/>
  <c r="T154" i="4"/>
  <c r="W153" i="4"/>
  <c r="AC153" i="4" s="1"/>
  <c r="AK152" i="4" l="1"/>
  <c r="X154" i="4"/>
  <c r="AK154" i="4" s="1"/>
  <c r="U155" i="4"/>
  <c r="X153" i="4"/>
  <c r="AB153" i="4" s="1"/>
  <c r="Y154" i="4"/>
  <c r="Z154" i="4"/>
  <c r="S156" i="4"/>
  <c r="T155" i="4"/>
  <c r="AK153" i="4" l="1"/>
  <c r="V155" i="4"/>
  <c r="W155" i="4" s="1"/>
  <c r="AC155" i="4" s="1"/>
  <c r="U156" i="4"/>
  <c r="Y155" i="4"/>
  <c r="Z155" i="4"/>
  <c r="AB154" i="4"/>
  <c r="AA154" i="4"/>
  <c r="S157" i="4"/>
  <c r="T156" i="4"/>
  <c r="X155" i="4" l="1"/>
  <c r="AK155" i="4" s="1"/>
  <c r="V156" i="4"/>
  <c r="W156" i="4" s="1"/>
  <c r="AC156" i="4" s="1"/>
  <c r="U157" i="4"/>
  <c r="Y156" i="4"/>
  <c r="Z156" i="4"/>
  <c r="AA155" i="4"/>
  <c r="S158" i="4"/>
  <c r="U158" i="4" s="1"/>
  <c r="T157" i="4"/>
  <c r="AB155" i="4" l="1"/>
  <c r="X156" i="4"/>
  <c r="AK156" i="4" s="1"/>
  <c r="V158" i="4"/>
  <c r="W158" i="4" s="1"/>
  <c r="AC158" i="4" s="1"/>
  <c r="V157" i="4"/>
  <c r="W157" i="4" s="1"/>
  <c r="AC157" i="4" s="1"/>
  <c r="Y157" i="4"/>
  <c r="Z157" i="4"/>
  <c r="AA156" i="4"/>
  <c r="S159" i="4"/>
  <c r="U159" i="4" s="1"/>
  <c r="V159" i="4" s="1"/>
  <c r="W159" i="4" s="1"/>
  <c r="AC159" i="4" s="1"/>
  <c r="T158" i="4"/>
  <c r="AB156" i="4" l="1"/>
  <c r="X158" i="4"/>
  <c r="AK158" i="4" s="1"/>
  <c r="X157" i="4"/>
  <c r="AK157" i="4" s="1"/>
  <c r="X159" i="4"/>
  <c r="AK159" i="4" s="1"/>
  <c r="AA157" i="4"/>
  <c r="Y158" i="4"/>
  <c r="Z158" i="4"/>
  <c r="S160" i="4"/>
  <c r="T160" i="4" s="1"/>
  <c r="T159" i="4"/>
  <c r="AB157" i="4" l="1"/>
  <c r="Y160" i="4"/>
  <c r="AA160" i="4" s="1"/>
  <c r="Z160" i="4"/>
  <c r="U160" i="4"/>
  <c r="V160" i="4" s="1"/>
  <c r="AB158" i="4"/>
  <c r="AA158" i="4"/>
  <c r="Y159" i="4"/>
  <c r="Z159" i="4"/>
  <c r="S161" i="4"/>
  <c r="T161" i="4" s="1"/>
  <c r="Z161" i="4" l="1"/>
  <c r="Y161" i="4"/>
  <c r="AA161" i="4" s="1"/>
  <c r="U161" i="4"/>
  <c r="V161" i="4" s="1"/>
  <c r="AB159" i="4"/>
  <c r="AA159" i="4"/>
  <c r="W160" i="4"/>
  <c r="AC160" i="4" s="1"/>
  <c r="S162" i="4"/>
  <c r="T162" i="4" s="1"/>
  <c r="Z162" i="4" l="1"/>
  <c r="Y162" i="4"/>
  <c r="AA162" i="4" s="1"/>
  <c r="X160" i="4"/>
  <c r="AK160" i="4" s="1"/>
  <c r="U162" i="4"/>
  <c r="V162" i="4" s="1"/>
  <c r="W161" i="4"/>
  <c r="AC161" i="4" s="1"/>
  <c r="S163" i="4"/>
  <c r="T163" i="4" s="1"/>
  <c r="AB160" i="4" l="1"/>
  <c r="Z163" i="4"/>
  <c r="Y163" i="4"/>
  <c r="AA163" i="4" s="1"/>
  <c r="X161" i="4"/>
  <c r="AK161" i="4" s="1"/>
  <c r="U163" i="4"/>
  <c r="V163" i="4" s="1"/>
  <c r="W162" i="4"/>
  <c r="AC162" i="4" s="1"/>
  <c r="S164" i="4"/>
  <c r="T164" i="4" s="1"/>
  <c r="AB161" i="4" l="1"/>
  <c r="Z164" i="4"/>
  <c r="Y164" i="4"/>
  <c r="AA164" i="4" s="1"/>
  <c r="X162" i="4"/>
  <c r="AB162" i="4" s="1"/>
  <c r="U164" i="4"/>
  <c r="V164" i="4" s="1"/>
  <c r="W163" i="4"/>
  <c r="AC163" i="4" s="1"/>
  <c r="S165" i="4"/>
  <c r="AK162" i="4" l="1"/>
  <c r="T165" i="4"/>
  <c r="Z165" i="4" s="1"/>
  <c r="X163" i="4"/>
  <c r="AB163" i="4" s="1"/>
  <c r="U165" i="4"/>
  <c r="V165" i="4" s="1"/>
  <c r="S166" i="4"/>
  <c r="W164" i="4"/>
  <c r="AC164" i="4" s="1"/>
  <c r="Y165" i="4" l="1"/>
  <c r="AA165" i="4" s="1"/>
  <c r="AK163" i="4"/>
  <c r="T166" i="4"/>
  <c r="Y166" i="4" s="1"/>
  <c r="AA166" i="4" s="1"/>
  <c r="U166" i="4"/>
  <c r="V166" i="4" s="1"/>
  <c r="X164" i="4"/>
  <c r="AB164" i="4" s="1"/>
  <c r="W165" i="4"/>
  <c r="AC165" i="4" s="1"/>
  <c r="S167" i="4"/>
  <c r="U167" i="4" s="1"/>
  <c r="V167" i="4" s="1"/>
  <c r="Z166" i="4" l="1"/>
  <c r="AK164" i="4"/>
  <c r="X165" i="4"/>
  <c r="AB165" i="4" s="1"/>
  <c r="T167" i="4"/>
  <c r="Z167" i="4" s="1"/>
  <c r="W166" i="4"/>
  <c r="AC166" i="4" s="1"/>
  <c r="S168" i="4"/>
  <c r="Y167" i="4" l="1"/>
  <c r="AA167" i="4" s="1"/>
  <c r="AK165" i="4"/>
  <c r="X166" i="4"/>
  <c r="AB166" i="4" s="1"/>
  <c r="T168" i="4"/>
  <c r="Z168" i="4" s="1"/>
  <c r="U168" i="4"/>
  <c r="V168" i="4" s="1"/>
  <c r="W167" i="4"/>
  <c r="AC167" i="4" s="1"/>
  <c r="S169" i="4"/>
  <c r="T169" i="4" s="1"/>
  <c r="Y168" i="4" l="1"/>
  <c r="AA168" i="4" s="1"/>
  <c r="AK166" i="4"/>
  <c r="Z169" i="4"/>
  <c r="Y169" i="4"/>
  <c r="AA169" i="4" s="1"/>
  <c r="X167" i="4"/>
  <c r="AB167" i="4" s="1"/>
  <c r="U169" i="4"/>
  <c r="V169" i="4" s="1"/>
  <c r="W168" i="4"/>
  <c r="AC168" i="4" s="1"/>
  <c r="S170" i="4"/>
  <c r="T170" i="4" s="1"/>
  <c r="AK167" i="4" l="1"/>
  <c r="Y170" i="4"/>
  <c r="AA170" i="4" s="1"/>
  <c r="Z170" i="4"/>
  <c r="X168" i="4"/>
  <c r="AB168" i="4" s="1"/>
  <c r="U170" i="4"/>
  <c r="V170" i="4" s="1"/>
  <c r="S171" i="4"/>
  <c r="T171" i="4" s="1"/>
  <c r="W169" i="4"/>
  <c r="AC169" i="4" s="1"/>
  <c r="AK168" i="4" l="1"/>
  <c r="Y171" i="4"/>
  <c r="AA171" i="4" s="1"/>
  <c r="Z171" i="4"/>
  <c r="X169" i="4"/>
  <c r="AB169" i="4" s="1"/>
  <c r="U171" i="4"/>
  <c r="V171" i="4" s="1"/>
  <c r="W170" i="4"/>
  <c r="AC170" i="4" s="1"/>
  <c r="S172" i="4"/>
  <c r="T172" i="4" s="1"/>
  <c r="AK169" i="4" l="1"/>
  <c r="Y172" i="4"/>
  <c r="AA172" i="4" s="1"/>
  <c r="Z172" i="4"/>
  <c r="X170" i="4"/>
  <c r="AK170" i="4" s="1"/>
  <c r="U172" i="4"/>
  <c r="V172" i="4" s="1"/>
  <c r="W171" i="4"/>
  <c r="AC171" i="4" s="1"/>
  <c r="S173" i="4"/>
  <c r="T173" i="4" s="1"/>
  <c r="AB170" i="4" l="1"/>
  <c r="Y173" i="4"/>
  <c r="AA173" i="4" s="1"/>
  <c r="Z173" i="4"/>
  <c r="X171" i="4"/>
  <c r="U173" i="4"/>
  <c r="V173" i="4" s="1"/>
  <c r="S174" i="4"/>
  <c r="T174" i="4" s="1"/>
  <c r="W172" i="4"/>
  <c r="AC172" i="4" s="1"/>
  <c r="AK171" i="4" l="1"/>
  <c r="AB171" i="4"/>
  <c r="Y174" i="4"/>
  <c r="AA174" i="4" s="1"/>
  <c r="Z174" i="4"/>
  <c r="X172" i="4"/>
  <c r="AK172" i="4" s="1"/>
  <c r="U174" i="4"/>
  <c r="V174" i="4" s="1"/>
  <c r="W173" i="4"/>
  <c r="AC173" i="4" s="1"/>
  <c r="S175" i="4"/>
  <c r="T175" i="4" s="1"/>
  <c r="AB172" i="4" l="1"/>
  <c r="Z175" i="4"/>
  <c r="Y175" i="4"/>
  <c r="AA175" i="4" s="1"/>
  <c r="X173" i="4"/>
  <c r="AB173" i="4" s="1"/>
  <c r="U175" i="4"/>
  <c r="V175" i="4" s="1"/>
  <c r="S176" i="4"/>
  <c r="T176" i="4" s="1"/>
  <c r="AK173" i="4" l="1"/>
  <c r="Z176" i="4"/>
  <c r="Y176" i="4"/>
  <c r="AA176" i="4" s="1"/>
  <c r="U176" i="4"/>
  <c r="V176" i="4" s="1"/>
  <c r="W175" i="4"/>
  <c r="AC175" i="4" s="1"/>
  <c r="S177" i="4"/>
  <c r="S181" i="4" s="1"/>
  <c r="W174" i="4"/>
  <c r="AC174" i="4" s="1"/>
  <c r="U177" i="4" l="1"/>
  <c r="V177" i="4" s="1"/>
  <c r="W177" i="4" s="1"/>
  <c r="AC177" i="4" s="1"/>
  <c r="T177" i="4"/>
  <c r="T181" i="4" s="1"/>
  <c r="X175" i="4"/>
  <c r="AB175" i="4" s="1"/>
  <c r="X174" i="4"/>
  <c r="AB174" i="4" s="1"/>
  <c r="U181" i="4" l="1"/>
  <c r="AK175" i="4"/>
  <c r="AK174" i="4"/>
  <c r="Z177" i="4"/>
  <c r="Z181" i="4" s="1"/>
  <c r="Y177" i="4"/>
  <c r="X177" i="4"/>
  <c r="AK177" i="4" s="1"/>
  <c r="W176" i="4"/>
  <c r="AC176" i="4" s="1"/>
  <c r="V181" i="4"/>
  <c r="AB177" i="4" l="1"/>
  <c r="AA177" i="4"/>
  <c r="AA181" i="4" s="1"/>
  <c r="Y181" i="4"/>
  <c r="AC181" i="4"/>
  <c r="D39" i="1" s="1"/>
  <c r="D28" i="1" s="1"/>
  <c r="W181" i="4"/>
  <c r="X176" i="4"/>
  <c r="X181" i="4" s="1"/>
  <c r="D33" i="1" l="1"/>
  <c r="F33" i="1" s="1"/>
  <c r="AK176" i="4"/>
  <c r="AK181" i="4" s="1"/>
  <c r="D47" i="1" s="1"/>
  <c r="AB176" i="4"/>
  <c r="AB181" i="4" s="1"/>
  <c r="D29" i="1" l="1"/>
  <c r="B176" i="3"/>
  <c r="B178" i="3" s="1"/>
  <c r="D30" i="1" l="1"/>
  <c r="E176" i="3"/>
  <c r="E178" i="3" s="1"/>
  <c r="D31" i="1" s="1"/>
</calcChain>
</file>

<file path=xl/sharedStrings.xml><?xml version="1.0" encoding="utf-8"?>
<sst xmlns="http://schemas.openxmlformats.org/spreadsheetml/2006/main" count="255" uniqueCount="137">
  <si>
    <t>Stromerzeugung</t>
  </si>
  <si>
    <t>Technologie</t>
  </si>
  <si>
    <t>-</t>
  </si>
  <si>
    <t>in MW</t>
  </si>
  <si>
    <t>Investitionen</t>
  </si>
  <si>
    <t>Knoten 1</t>
  </si>
  <si>
    <t>Wind</t>
  </si>
  <si>
    <t>Photovoltaik</t>
  </si>
  <si>
    <t>Gasturbine</t>
  </si>
  <si>
    <t>Stromspeicher</t>
  </si>
  <si>
    <t>Akku</t>
  </si>
  <si>
    <t>CO2-Emmissionen</t>
  </si>
  <si>
    <t>Laufende Kosten</t>
  </si>
  <si>
    <t>Investitionskosten</t>
  </si>
  <si>
    <t>Simulationszeitraum</t>
  </si>
  <si>
    <t>Stunden</t>
  </si>
  <si>
    <t>Technologien</t>
  </si>
  <si>
    <t>FuelCost</t>
  </si>
  <si>
    <t>SlopeVarCost</t>
  </si>
  <si>
    <t>OMVarCost</t>
  </si>
  <si>
    <t>InvestCost</t>
  </si>
  <si>
    <t>CO2Emis</t>
  </si>
  <si>
    <t>[€/Mcal]</t>
  </si>
  <si>
    <t>[Mcal/MWh]</t>
  </si>
  <si>
    <t>[€/MWh]</t>
  </si>
  <si>
    <t>[p.u.]</t>
  </si>
  <si>
    <t>[€/MW/year]</t>
  </si>
  <si>
    <t>[tCO2/MWh]</t>
  </si>
  <si>
    <t>Gas</t>
  </si>
  <si>
    <t>Solar</t>
  </si>
  <si>
    <t>BEES</t>
  </si>
  <si>
    <t>DisEffic</t>
  </si>
  <si>
    <t>ChEffic</t>
  </si>
  <si>
    <t>InvestCostPerMWh</t>
  </si>
  <si>
    <t>[€/MWh/year]</t>
  </si>
  <si>
    <t>Power Demand</t>
  </si>
  <si>
    <t>Node 1</t>
  </si>
  <si>
    <t>Node 2</t>
  </si>
  <si>
    <t>Node 3</t>
  </si>
  <si>
    <t>Heat Demand</t>
  </si>
  <si>
    <t>Capactit Factors</t>
  </si>
  <si>
    <t>Power lines</t>
  </si>
  <si>
    <t xml:space="preserve">InvestCosts </t>
  </si>
  <si>
    <t>€ / MW / year</t>
  </si>
  <si>
    <t>Wärmeerzeugung</t>
  </si>
  <si>
    <t>Wärmepumpe</t>
  </si>
  <si>
    <t>Biomasse</t>
  </si>
  <si>
    <t>COP</t>
  </si>
  <si>
    <t>in kg CO2/MWh</t>
  </si>
  <si>
    <t>Stromleitungen</t>
  </si>
  <si>
    <t>in € / MW / Woche</t>
  </si>
  <si>
    <t>in € / MWh / Woche</t>
  </si>
  <si>
    <t>in € / MWh</t>
  </si>
  <si>
    <t xml:space="preserve">in € / MWh </t>
  </si>
  <si>
    <t>Teil eines Jahres</t>
  </si>
  <si>
    <t>p.u.</t>
  </si>
  <si>
    <t>Zusätzlicher Strombedarf</t>
  </si>
  <si>
    <t>in MWh/MWh</t>
  </si>
  <si>
    <t>Scalors</t>
  </si>
  <si>
    <t>Stunde</t>
  </si>
  <si>
    <t>Berechnungen für die einzelnen Knoten</t>
  </si>
  <si>
    <t xml:space="preserve">BESS wird nur mit REN excess geladen; fehlendes energie wird mit CCGT ausgeglichen soweit vorhanden ist. </t>
  </si>
  <si>
    <t>Wärmesektor</t>
  </si>
  <si>
    <t>fehlene Heizkapazität</t>
  </si>
  <si>
    <t>Tatsächliche Produktion</t>
  </si>
  <si>
    <t>Technologie Share</t>
  </si>
  <si>
    <t>Strombedarf für Wärme</t>
  </si>
  <si>
    <t>Power Sector</t>
  </si>
  <si>
    <t>Total Demand</t>
  </si>
  <si>
    <t>Max CCGT</t>
  </si>
  <si>
    <t>MaxStorLevel</t>
  </si>
  <si>
    <t>Storage Level</t>
  </si>
  <si>
    <t>Storage ChargePotential</t>
  </si>
  <si>
    <t>Charge? (Charge = 1; dis =0)</t>
  </si>
  <si>
    <t>StoragDisChDemand</t>
  </si>
  <si>
    <t>ActualCh</t>
  </si>
  <si>
    <t>ActualDisCh</t>
  </si>
  <si>
    <t>CCGT Demand</t>
  </si>
  <si>
    <t xml:space="preserve">Knoten 2 </t>
  </si>
  <si>
    <t>"Offshore Windfarm"</t>
  </si>
  <si>
    <t>Wind Production</t>
  </si>
  <si>
    <t>Off-Shore Wind</t>
  </si>
  <si>
    <t xml:space="preserve">Transmission Capacity </t>
  </si>
  <si>
    <t>Übertragungsleistung</t>
  </si>
  <si>
    <t>in € / Woche</t>
  </si>
  <si>
    <t>ActualTransmission</t>
  </si>
  <si>
    <t>Investition</t>
  </si>
  <si>
    <t>SUMMEN</t>
  </si>
  <si>
    <t>Curtailment</t>
  </si>
  <si>
    <t>checksum</t>
  </si>
  <si>
    <t>Ergebnisse</t>
  </si>
  <si>
    <t>ENS Costs</t>
  </si>
  <si>
    <t>€ / MWh</t>
  </si>
  <si>
    <t>Fehlende Wärmeenergie</t>
  </si>
  <si>
    <t>Fehlende Stromerzeugung</t>
  </si>
  <si>
    <t>MWh</t>
  </si>
  <si>
    <t>CO2 Emmissions Heating</t>
  </si>
  <si>
    <t>CO2 Emm heating</t>
  </si>
  <si>
    <t>ton</t>
  </si>
  <si>
    <t>CO2 Emmissionen Wärmeerzeugung</t>
  </si>
  <si>
    <t>CO2 Emmissionen Stromproduktion</t>
  </si>
  <si>
    <t>CO2PowerSec</t>
  </si>
  <si>
    <t>CO2 Powersece</t>
  </si>
  <si>
    <t>Investitionskosten Wärmeerzeugung</t>
  </si>
  <si>
    <t>Investitionskosten Stromproduktion</t>
  </si>
  <si>
    <t>Investitionskosten Übertragungsleitungen</t>
  </si>
  <si>
    <t>Betriebskosten Wärmeerzeugung</t>
  </si>
  <si>
    <t>Betriebskosten Stromproduktion</t>
  </si>
  <si>
    <t>Gesamtkosten</t>
  </si>
  <si>
    <t>Investitionskosten Speicher</t>
  </si>
  <si>
    <t>OM Costs Power</t>
  </si>
  <si>
    <t>Costs Power</t>
  </si>
  <si>
    <t>M€</t>
  </si>
  <si>
    <t>OM Costs Heating</t>
  </si>
  <si>
    <t>Windkraft</t>
  </si>
  <si>
    <t>nicht bereitgestellte Energie</t>
  </si>
  <si>
    <t>Abregelung</t>
  </si>
  <si>
    <t>Speicher laden</t>
  </si>
  <si>
    <t>Speicher entladen</t>
  </si>
  <si>
    <t>Gesamter Strombedarf</t>
  </si>
  <si>
    <t>Offshore-Wind</t>
  </si>
  <si>
    <t>LCOE</t>
  </si>
  <si>
    <t>SUM P</t>
  </si>
  <si>
    <t>SUM €</t>
  </si>
  <si>
    <t>c / kWh</t>
  </si>
  <si>
    <t>Einheitskosten Strom</t>
  </si>
  <si>
    <t>Einheitskosten Wärme</t>
  </si>
  <si>
    <t>in Einheiten</t>
  </si>
  <si>
    <t xml:space="preserve">Investitionen </t>
  </si>
  <si>
    <t>Offshore Wind</t>
  </si>
  <si>
    <t>Solar PV</t>
  </si>
  <si>
    <t>CO2 Emissionen</t>
  </si>
  <si>
    <t>Detailergebnisse</t>
  </si>
  <si>
    <t>Leitung Offshore Wind</t>
  </si>
  <si>
    <t>&lt;==  Folgende Werte möglich: 0, 450, 900, 1350</t>
  </si>
  <si>
    <t>E n e r g i e s y s t e m m o d e l l</t>
  </si>
  <si>
    <t>© by Institut für Elektrizitätswirtschaft und Energieinnovation, TU Graz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</si>
</sst>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rgb="FFFF0000"/>
      <name val="Aptos Narrow"/>
      <scheme val="minor"/>
    </font>
    <font>
      <b/>
      <sz val="22"/>
      <color rgb="FF008080"/>
      <name val="Aptos Narrow"/>
      <scheme val="minor"/>
    </font>
    <font>
      <sz val="11"/>
      <color rgb="FF008080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4DADA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60">
    <xf numFmtId="0" fontId="0" fillId="0" borderId="0" xfId="0"/>
    <xf numFmtId="11" fontId="0" fillId="0" borderId="0" xfId="0" applyNumberFormat="1"/>
    <xf numFmtId="0" fontId="0" fillId="6" borderId="1" xfId="0" applyFill="1" applyBorder="1"/>
    <xf numFmtId="0" fontId="0" fillId="0" borderId="1" xfId="0" applyBorder="1"/>
    <xf numFmtId="0" fontId="0" fillId="0" borderId="20" xfId="0" applyBorder="1" applyAlignment="1">
      <alignment horizontal="right" vertical="center" indent="1"/>
    </xf>
    <xf numFmtId="0" fontId="0" fillId="0" borderId="21" xfId="0" applyBorder="1" applyAlignment="1">
      <alignment horizontal="right" vertical="center" indent="1"/>
    </xf>
    <xf numFmtId="0" fontId="0" fillId="5" borderId="18" xfId="0" applyFill="1" applyBorder="1" applyAlignment="1" applyProtection="1">
      <alignment horizontal="right" vertical="center" indent="1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1"/>
    </xf>
    <xf numFmtId="0" fontId="1" fillId="0" borderId="19" xfId="0" applyFont="1" applyBorder="1" applyAlignment="1">
      <alignment horizontal="left" vertical="center" indent="1"/>
    </xf>
    <xf numFmtId="1" fontId="0" fillId="3" borderId="14" xfId="0" applyNumberFormat="1" applyFill="1" applyBorder="1" applyAlignment="1">
      <alignment horizontal="right" vertical="center" indent="1"/>
    </xf>
    <xf numFmtId="0" fontId="0" fillId="5" borderId="16" xfId="0" applyFill="1" applyBorder="1" applyAlignment="1" applyProtection="1">
      <alignment horizontal="right" vertical="center" indent="1"/>
      <protection locked="0"/>
    </xf>
    <xf numFmtId="1" fontId="0" fillId="3" borderId="2" xfId="0" applyNumberFormat="1" applyFill="1" applyBorder="1" applyAlignment="1">
      <alignment horizontal="right" vertical="center" indent="1"/>
    </xf>
    <xf numFmtId="0" fontId="0" fillId="5" borderId="4" xfId="0" applyFill="1" applyBorder="1" applyAlignment="1" applyProtection="1">
      <alignment horizontal="right" vertical="center" indent="1"/>
      <protection locked="0"/>
    </xf>
    <xf numFmtId="1" fontId="0" fillId="3" borderId="11" xfId="0" applyNumberFormat="1" applyFill="1" applyBorder="1" applyAlignment="1">
      <alignment horizontal="right" vertical="center" indent="1"/>
    </xf>
    <xf numFmtId="0" fontId="0" fillId="5" borderId="5" xfId="0" applyFill="1" applyBorder="1" applyAlignment="1" applyProtection="1">
      <alignment horizontal="right" vertical="center" indent="1"/>
      <protection locked="0"/>
    </xf>
    <xf numFmtId="0" fontId="1" fillId="7" borderId="13" xfId="0" applyFont="1" applyFill="1" applyBorder="1" applyAlignment="1">
      <alignment horizontal="left" vertical="center" indent="1"/>
    </xf>
    <xf numFmtId="0" fontId="1" fillId="8" borderId="9" xfId="0" applyFont="1" applyFill="1" applyBorder="1" applyAlignment="1">
      <alignment horizontal="left" vertical="center" indent="1"/>
    </xf>
    <xf numFmtId="0" fontId="1" fillId="11" borderId="6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1" fontId="0" fillId="3" borderId="20" xfId="0" applyNumberFormat="1" applyFill="1" applyBorder="1" applyAlignment="1">
      <alignment horizontal="right" vertical="center" indent="1"/>
    </xf>
    <xf numFmtId="0" fontId="0" fillId="3" borderId="20" xfId="0" applyFill="1" applyBorder="1" applyAlignment="1">
      <alignment horizontal="right" vertical="center" indent="1"/>
    </xf>
    <xf numFmtId="0" fontId="0" fillId="3" borderId="21" xfId="0" applyFill="1" applyBorder="1" applyAlignment="1">
      <alignment horizontal="right" vertical="center" indent="1"/>
    </xf>
    <xf numFmtId="0" fontId="1" fillId="2" borderId="13" xfId="0" applyFont="1" applyFill="1" applyBorder="1" applyAlignment="1">
      <alignment horizontal="left" vertical="center" indent="1"/>
    </xf>
    <xf numFmtId="0" fontId="4" fillId="13" borderId="9" xfId="0" applyFont="1" applyFill="1" applyBorder="1" applyAlignment="1">
      <alignment horizontal="left" vertical="center" indent="1"/>
    </xf>
    <xf numFmtId="0" fontId="4" fillId="9" borderId="10" xfId="0" applyFont="1" applyFill="1" applyBorder="1" applyAlignment="1">
      <alignment horizontal="left" vertical="center" indent="1"/>
    </xf>
    <xf numFmtId="0" fontId="0" fillId="3" borderId="14" xfId="0" applyFill="1" applyBorder="1" applyAlignment="1">
      <alignment horizontal="right" vertical="center" indent="1"/>
    </xf>
    <xf numFmtId="0" fontId="0" fillId="3" borderId="15" xfId="0" applyFill="1" applyBorder="1" applyAlignment="1">
      <alignment horizontal="right" vertical="center" indent="1"/>
    </xf>
    <xf numFmtId="0" fontId="0" fillId="3" borderId="2" xfId="0" applyFill="1" applyBorder="1" applyAlignment="1">
      <alignment horizontal="right" vertical="center" indent="1"/>
    </xf>
    <xf numFmtId="0" fontId="0" fillId="3" borderId="3" xfId="0" applyFill="1" applyBorder="1" applyAlignment="1">
      <alignment horizontal="right" vertical="center" indent="1"/>
    </xf>
    <xf numFmtId="0" fontId="0" fillId="3" borderId="11" xfId="0" applyFill="1" applyBorder="1" applyAlignment="1">
      <alignment horizontal="right" vertical="center" indent="1"/>
    </xf>
    <xf numFmtId="0" fontId="0" fillId="3" borderId="12" xfId="0" applyFill="1" applyBorder="1" applyAlignment="1">
      <alignment horizontal="right" vertical="center" indent="1"/>
    </xf>
    <xf numFmtId="0" fontId="0" fillId="3" borderId="3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3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0" fillId="3" borderId="24" xfId="0" applyFill="1" applyBorder="1" applyAlignment="1">
      <alignment horizontal="right" vertical="center" indent="1"/>
    </xf>
    <xf numFmtId="164" fontId="0" fillId="3" borderId="2" xfId="0" applyNumberFormat="1" applyFill="1" applyBorder="1" applyAlignment="1">
      <alignment horizontal="right" vertical="center" indent="1"/>
    </xf>
    <xf numFmtId="164" fontId="0" fillId="3" borderId="24" xfId="0" applyNumberFormat="1" applyFill="1" applyBorder="1" applyAlignment="1">
      <alignment horizontal="right" vertical="center" indent="1"/>
    </xf>
    <xf numFmtId="0" fontId="0" fillId="3" borderId="2" xfId="0" applyFill="1" applyBorder="1" applyAlignment="1">
      <alignment horizontal="left" vertical="center" indent="1"/>
    </xf>
    <xf numFmtId="0" fontId="0" fillId="3" borderId="25" xfId="0" applyFill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" fontId="0" fillId="0" borderId="2" xfId="0" applyNumberFormat="1" applyBorder="1" applyAlignment="1">
      <alignment horizontal="right" vertical="center" indent="1"/>
    </xf>
    <xf numFmtId="164" fontId="0" fillId="0" borderId="2" xfId="0" applyNumberFormat="1" applyBorder="1" applyAlignment="1">
      <alignment horizontal="right" vertical="center" indent="1"/>
    </xf>
    <xf numFmtId="0" fontId="4" fillId="9" borderId="9" xfId="0" applyFont="1" applyFill="1" applyBorder="1" applyAlignment="1">
      <alignment horizontal="left" vertical="center" indent="1"/>
    </xf>
    <xf numFmtId="0" fontId="4" fillId="10" borderId="10" xfId="0" applyFont="1" applyFill="1" applyBorder="1" applyAlignment="1">
      <alignment horizontal="left" vertical="center" indent="1"/>
    </xf>
    <xf numFmtId="0" fontId="4" fillId="12" borderId="19" xfId="0" applyFont="1" applyFill="1" applyBorder="1" applyAlignment="1">
      <alignment horizontal="left" vertical="center" indent="1"/>
    </xf>
    <xf numFmtId="0" fontId="0" fillId="15" borderId="0" xfId="0" applyFill="1"/>
    <xf numFmtId="0" fontId="6" fillId="15" borderId="0" xfId="0" applyFont="1" applyFill="1" applyAlignment="1">
      <alignment horizontal="left" vertical="center" indent="1"/>
    </xf>
    <xf numFmtId="0" fontId="0" fillId="3" borderId="2" xfId="0" applyFill="1" applyBorder="1" applyAlignment="1">
      <alignment horizontal="left" vertical="center"/>
    </xf>
    <xf numFmtId="0" fontId="3" fillId="14" borderId="22" xfId="0" applyFont="1" applyFill="1" applyBorder="1" applyAlignment="1">
      <alignment horizontal="center" vertical="center"/>
    </xf>
    <xf numFmtId="0" fontId="3" fillId="14" borderId="23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15" borderId="0" xfId="0" applyFont="1" applyFill="1" applyAlignment="1">
      <alignment horizontal="left" indent="1"/>
    </xf>
  </cellXfs>
  <cellStyles count="2">
    <cellStyle name="Data" xfId="1" xr:uid="{376CF0B7-6120-405C-B8A2-C88DF0794F26}"/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ADA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 sz="1600"/>
              <a:t>Stündliche Energiebilanz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0943495582221919E-2"/>
          <c:y val="8.5159840627254388E-2"/>
          <c:w val="0.87903149545203996"/>
          <c:h val="0.72928009308602493"/>
        </c:manualLayout>
      </c:layout>
      <c:areaChart>
        <c:grouping val="stacked"/>
        <c:varyColors val="0"/>
        <c:ser>
          <c:idx val="1"/>
          <c:order val="0"/>
          <c:tx>
            <c:strRef>
              <c:f>Berechnungen!$K$9</c:f>
              <c:strCache>
                <c:ptCount val="1"/>
                <c:pt idx="0">
                  <c:v>Windkraft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val>
            <c:numRef>
              <c:f>Berechnungen!$K$10:$K$177</c:f>
              <c:numCache>
                <c:formatCode>General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5-490F-BC33-7F8FC2150FD0}"/>
            </c:ext>
          </c:extLst>
        </c:ser>
        <c:ser>
          <c:idx val="3"/>
          <c:order val="1"/>
          <c:tx>
            <c:strRef>
              <c:f>Berechnungen!$M$9</c:f>
              <c:strCache>
                <c:ptCount val="1"/>
                <c:pt idx="0">
                  <c:v>Offshore-Wind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val>
            <c:numRef>
              <c:f>Berechnungen!$M$10:$M$177</c:f>
              <c:numCache>
                <c:formatCode>General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D5-490F-BC33-7F8FC2150FD0}"/>
            </c:ext>
          </c:extLst>
        </c:ser>
        <c:ser>
          <c:idx val="2"/>
          <c:order val="2"/>
          <c:tx>
            <c:strRef>
              <c:f>Berechnungen!$L$9</c:f>
              <c:strCache>
                <c:ptCount val="1"/>
                <c:pt idx="0">
                  <c:v>Solar PV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val>
            <c:numRef>
              <c:f>Berechnungen!$L$10:$L$177</c:f>
              <c:numCache>
                <c:formatCode>General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D5-490F-BC33-7F8FC2150FD0}"/>
            </c:ext>
          </c:extLst>
        </c:ser>
        <c:ser>
          <c:idx val="5"/>
          <c:order val="4"/>
          <c:tx>
            <c:strRef>
              <c:f>Berechnungen!$U$9</c:f>
              <c:strCache>
                <c:ptCount val="1"/>
                <c:pt idx="0">
                  <c:v>Speicher entladen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val>
            <c:numRef>
              <c:f>Berechnungen!$U$10:$U$177</c:f>
              <c:numCache>
                <c:formatCode>General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D5-490F-BC33-7F8FC2150FD0}"/>
            </c:ext>
          </c:extLst>
        </c:ser>
        <c:ser>
          <c:idx val="6"/>
          <c:order val="5"/>
          <c:tx>
            <c:strRef>
              <c:f>Berechnungen!$W$9</c:f>
              <c:strCache>
                <c:ptCount val="1"/>
                <c:pt idx="0">
                  <c:v>Gasturbine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val>
            <c:numRef>
              <c:f>Berechnungen!$W$10:$W$177</c:f>
              <c:numCache>
                <c:formatCode>General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D5-490F-BC33-7F8FC2150FD0}"/>
            </c:ext>
          </c:extLst>
        </c:ser>
        <c:ser>
          <c:idx val="7"/>
          <c:order val="6"/>
          <c:tx>
            <c:strRef>
              <c:f>Berechnungen!$X$9</c:f>
              <c:strCache>
                <c:ptCount val="1"/>
                <c:pt idx="0">
                  <c:v>nicht bereitgestellte Energie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val>
            <c:numRef>
              <c:f>Berechnungen!$X$10:$X$177</c:f>
              <c:numCache>
                <c:formatCode>General</c:formatCode>
                <c:ptCount val="168"/>
                <c:pt idx="0">
                  <c:v>485.99199999999996</c:v>
                </c:pt>
                <c:pt idx="1">
                  <c:v>468.2</c:v>
                </c:pt>
                <c:pt idx="2">
                  <c:v>449.536</c:v>
                </c:pt>
                <c:pt idx="3">
                  <c:v>425.91199999999998</c:v>
                </c:pt>
                <c:pt idx="4">
                  <c:v>421.86400000000003</c:v>
                </c:pt>
                <c:pt idx="5">
                  <c:v>435.12</c:v>
                </c:pt>
                <c:pt idx="6">
                  <c:v>441.32800000000003</c:v>
                </c:pt>
                <c:pt idx="7">
                  <c:v>475.83199999999999</c:v>
                </c:pt>
                <c:pt idx="8">
                  <c:v>496.29599999999999</c:v>
                </c:pt>
                <c:pt idx="9">
                  <c:v>523.53599999999994</c:v>
                </c:pt>
                <c:pt idx="10">
                  <c:v>550.73599999999999</c:v>
                </c:pt>
                <c:pt idx="11">
                  <c:v>565.10400000000004</c:v>
                </c:pt>
                <c:pt idx="12">
                  <c:v>564.928</c:v>
                </c:pt>
                <c:pt idx="13">
                  <c:v>563.25599999999997</c:v>
                </c:pt>
                <c:pt idx="14">
                  <c:v>555.024</c:v>
                </c:pt>
                <c:pt idx="15">
                  <c:v>558.096</c:v>
                </c:pt>
                <c:pt idx="16">
                  <c:v>580.57600000000002</c:v>
                </c:pt>
                <c:pt idx="17">
                  <c:v>607.26400000000001</c:v>
                </c:pt>
                <c:pt idx="18">
                  <c:v>609.26400000000001</c:v>
                </c:pt>
                <c:pt idx="19">
                  <c:v>582.12800000000004</c:v>
                </c:pt>
                <c:pt idx="20">
                  <c:v>562.47199999999998</c:v>
                </c:pt>
                <c:pt idx="21">
                  <c:v>521.15199999999993</c:v>
                </c:pt>
                <c:pt idx="22">
                  <c:v>529</c:v>
                </c:pt>
                <c:pt idx="23">
                  <c:v>498.024</c:v>
                </c:pt>
                <c:pt idx="24">
                  <c:v>474.23199999999997</c:v>
                </c:pt>
                <c:pt idx="25">
                  <c:v>453.21600000000001</c:v>
                </c:pt>
                <c:pt idx="26">
                  <c:v>443.68800000000005</c:v>
                </c:pt>
                <c:pt idx="27">
                  <c:v>436.10400000000004</c:v>
                </c:pt>
                <c:pt idx="28">
                  <c:v>450.72800000000007</c:v>
                </c:pt>
                <c:pt idx="29">
                  <c:v>499.31199999999995</c:v>
                </c:pt>
                <c:pt idx="30">
                  <c:v>562</c:v>
                </c:pt>
                <c:pt idx="31">
                  <c:v>634.13599999999997</c:v>
                </c:pt>
                <c:pt idx="32">
                  <c:v>666.76</c:v>
                </c:pt>
                <c:pt idx="33">
                  <c:v>690.31200000000001</c:v>
                </c:pt>
                <c:pt idx="34">
                  <c:v>699.79200000000003</c:v>
                </c:pt>
                <c:pt idx="35">
                  <c:v>706.44</c:v>
                </c:pt>
                <c:pt idx="36">
                  <c:v>707.88800000000003</c:v>
                </c:pt>
                <c:pt idx="37">
                  <c:v>704.74399999999991</c:v>
                </c:pt>
                <c:pt idx="38">
                  <c:v>702.06399999999996</c:v>
                </c:pt>
                <c:pt idx="39">
                  <c:v>705.06399999999996</c:v>
                </c:pt>
                <c:pt idx="40">
                  <c:v>723.82399999999996</c:v>
                </c:pt>
                <c:pt idx="41">
                  <c:v>741.83199999999999</c:v>
                </c:pt>
                <c:pt idx="42">
                  <c:v>730.4</c:v>
                </c:pt>
                <c:pt idx="43">
                  <c:v>693.08800000000008</c:v>
                </c:pt>
                <c:pt idx="44">
                  <c:v>653.70400000000006</c:v>
                </c:pt>
                <c:pt idx="45">
                  <c:v>613.904</c:v>
                </c:pt>
                <c:pt idx="46">
                  <c:v>603.64800000000002</c:v>
                </c:pt>
                <c:pt idx="47">
                  <c:v>562.24800000000005</c:v>
                </c:pt>
                <c:pt idx="48">
                  <c:v>536.31200000000001</c:v>
                </c:pt>
                <c:pt idx="49">
                  <c:v>515.25599999999997</c:v>
                </c:pt>
                <c:pt idx="50">
                  <c:v>505.16800000000006</c:v>
                </c:pt>
                <c:pt idx="51">
                  <c:v>494.99199999999996</c:v>
                </c:pt>
                <c:pt idx="52">
                  <c:v>502.00800000000004</c:v>
                </c:pt>
                <c:pt idx="53">
                  <c:v>546.05600000000004</c:v>
                </c:pt>
                <c:pt idx="54">
                  <c:v>602.68799999999999</c:v>
                </c:pt>
                <c:pt idx="55">
                  <c:v>673.35199999999998</c:v>
                </c:pt>
                <c:pt idx="56">
                  <c:v>698.67200000000003</c:v>
                </c:pt>
                <c:pt idx="57">
                  <c:v>724.26400000000001</c:v>
                </c:pt>
                <c:pt idx="58">
                  <c:v>736.05600000000004</c:v>
                </c:pt>
                <c:pt idx="59">
                  <c:v>744.96</c:v>
                </c:pt>
                <c:pt idx="60">
                  <c:v>739.2</c:v>
                </c:pt>
                <c:pt idx="61">
                  <c:v>734.43200000000002</c:v>
                </c:pt>
                <c:pt idx="62">
                  <c:v>724.53600000000006</c:v>
                </c:pt>
                <c:pt idx="63">
                  <c:v>723.53600000000006</c:v>
                </c:pt>
                <c:pt idx="64">
                  <c:v>738.74399999999991</c:v>
                </c:pt>
                <c:pt idx="65">
                  <c:v>762.37600000000009</c:v>
                </c:pt>
                <c:pt idx="66">
                  <c:v>748.94399999999996</c:v>
                </c:pt>
                <c:pt idx="67">
                  <c:v>704.45600000000002</c:v>
                </c:pt>
                <c:pt idx="68">
                  <c:v>666.56000000000006</c:v>
                </c:pt>
                <c:pt idx="69">
                  <c:v>626.21600000000001</c:v>
                </c:pt>
                <c:pt idx="70">
                  <c:v>619.75199999999995</c:v>
                </c:pt>
                <c:pt idx="71">
                  <c:v>583.38400000000001</c:v>
                </c:pt>
                <c:pt idx="72">
                  <c:v>553.21600000000001</c:v>
                </c:pt>
                <c:pt idx="73">
                  <c:v>532.68799999999999</c:v>
                </c:pt>
                <c:pt idx="74">
                  <c:v>521.41599999999994</c:v>
                </c:pt>
                <c:pt idx="75">
                  <c:v>509.24</c:v>
                </c:pt>
                <c:pt idx="76">
                  <c:v>519.91999999999996</c:v>
                </c:pt>
                <c:pt idx="77">
                  <c:v>558.56000000000006</c:v>
                </c:pt>
                <c:pt idx="78">
                  <c:v>619.20800000000008</c:v>
                </c:pt>
                <c:pt idx="79">
                  <c:v>687.93600000000004</c:v>
                </c:pt>
                <c:pt idx="80">
                  <c:v>718.83199999999999</c:v>
                </c:pt>
                <c:pt idx="81">
                  <c:v>740.928</c:v>
                </c:pt>
                <c:pt idx="82">
                  <c:v>748.12</c:v>
                </c:pt>
                <c:pt idx="83">
                  <c:v>750.70399999999995</c:v>
                </c:pt>
                <c:pt idx="84">
                  <c:v>740.12</c:v>
                </c:pt>
                <c:pt idx="85">
                  <c:v>726.45600000000002</c:v>
                </c:pt>
                <c:pt idx="86">
                  <c:v>720.92</c:v>
                </c:pt>
                <c:pt idx="87">
                  <c:v>717.58399999999995</c:v>
                </c:pt>
                <c:pt idx="88">
                  <c:v>738.16800000000001</c:v>
                </c:pt>
                <c:pt idx="89">
                  <c:v>764.64800000000002</c:v>
                </c:pt>
                <c:pt idx="90">
                  <c:v>750.12800000000004</c:v>
                </c:pt>
                <c:pt idx="91">
                  <c:v>704.64</c:v>
                </c:pt>
                <c:pt idx="92">
                  <c:v>666.36</c:v>
                </c:pt>
                <c:pt idx="93">
                  <c:v>622.44000000000005</c:v>
                </c:pt>
                <c:pt idx="94">
                  <c:v>616.16800000000001</c:v>
                </c:pt>
                <c:pt idx="95">
                  <c:v>575.83199999999999</c:v>
                </c:pt>
                <c:pt idx="96">
                  <c:v>552.79200000000003</c:v>
                </c:pt>
                <c:pt idx="97">
                  <c:v>527.952</c:v>
                </c:pt>
                <c:pt idx="98">
                  <c:v>510.12</c:v>
                </c:pt>
                <c:pt idx="99">
                  <c:v>497.93599999999998</c:v>
                </c:pt>
                <c:pt idx="100">
                  <c:v>500.74400000000003</c:v>
                </c:pt>
                <c:pt idx="101">
                  <c:v>517.58400000000006</c:v>
                </c:pt>
                <c:pt idx="102">
                  <c:v>542.88800000000003</c:v>
                </c:pt>
                <c:pt idx="103">
                  <c:v>600.22400000000005</c:v>
                </c:pt>
                <c:pt idx="104">
                  <c:v>637.15199999999993</c:v>
                </c:pt>
                <c:pt idx="105">
                  <c:v>674.08</c:v>
                </c:pt>
                <c:pt idx="106">
                  <c:v>694.99199999999996</c:v>
                </c:pt>
                <c:pt idx="107">
                  <c:v>703.74399999999991</c:v>
                </c:pt>
                <c:pt idx="108">
                  <c:v>698.58399999999995</c:v>
                </c:pt>
                <c:pt idx="109">
                  <c:v>682.46399999999994</c:v>
                </c:pt>
                <c:pt idx="110">
                  <c:v>671.12</c:v>
                </c:pt>
                <c:pt idx="111">
                  <c:v>671.64</c:v>
                </c:pt>
                <c:pt idx="112">
                  <c:v>685.68000000000006</c:v>
                </c:pt>
                <c:pt idx="113">
                  <c:v>708.52800000000002</c:v>
                </c:pt>
                <c:pt idx="114">
                  <c:v>688.47199999999998</c:v>
                </c:pt>
                <c:pt idx="115">
                  <c:v>639.88800000000003</c:v>
                </c:pt>
                <c:pt idx="116">
                  <c:v>611.01599999999996</c:v>
                </c:pt>
                <c:pt idx="117">
                  <c:v>568.58400000000006</c:v>
                </c:pt>
                <c:pt idx="118">
                  <c:v>561.55200000000002</c:v>
                </c:pt>
                <c:pt idx="119">
                  <c:v>527.60800000000006</c:v>
                </c:pt>
                <c:pt idx="120">
                  <c:v>501.096</c:v>
                </c:pt>
                <c:pt idx="121">
                  <c:v>482.23199999999997</c:v>
                </c:pt>
                <c:pt idx="122">
                  <c:v>470.34400000000005</c:v>
                </c:pt>
                <c:pt idx="123">
                  <c:v>456.92</c:v>
                </c:pt>
                <c:pt idx="124">
                  <c:v>451.26400000000001</c:v>
                </c:pt>
                <c:pt idx="125">
                  <c:v>467.36</c:v>
                </c:pt>
                <c:pt idx="126">
                  <c:v>485.024</c:v>
                </c:pt>
                <c:pt idx="127">
                  <c:v>529.79999999999995</c:v>
                </c:pt>
                <c:pt idx="128">
                  <c:v>561.59199999999998</c:v>
                </c:pt>
                <c:pt idx="129">
                  <c:v>593.18400000000008</c:v>
                </c:pt>
                <c:pt idx="130">
                  <c:v>619.86400000000003</c:v>
                </c:pt>
                <c:pt idx="131">
                  <c:v>635.40800000000002</c:v>
                </c:pt>
                <c:pt idx="132">
                  <c:v>625.096</c:v>
                </c:pt>
                <c:pt idx="133">
                  <c:v>610.88</c:v>
                </c:pt>
                <c:pt idx="134">
                  <c:v>598.31200000000001</c:v>
                </c:pt>
                <c:pt idx="135">
                  <c:v>601.33600000000001</c:v>
                </c:pt>
                <c:pt idx="136">
                  <c:v>622.952</c:v>
                </c:pt>
                <c:pt idx="137">
                  <c:v>648.30399999999997</c:v>
                </c:pt>
                <c:pt idx="138">
                  <c:v>645.52</c:v>
                </c:pt>
                <c:pt idx="139">
                  <c:v>619.32800000000009</c:v>
                </c:pt>
                <c:pt idx="140">
                  <c:v>597.52</c:v>
                </c:pt>
                <c:pt idx="141">
                  <c:v>569.59199999999998</c:v>
                </c:pt>
                <c:pt idx="142">
                  <c:v>574.35199999999998</c:v>
                </c:pt>
                <c:pt idx="143">
                  <c:v>540.28</c:v>
                </c:pt>
                <c:pt idx="144">
                  <c:v>510.952</c:v>
                </c:pt>
                <c:pt idx="145">
                  <c:v>487.16800000000006</c:v>
                </c:pt>
                <c:pt idx="146">
                  <c:v>476.92</c:v>
                </c:pt>
                <c:pt idx="147">
                  <c:v>470</c:v>
                </c:pt>
                <c:pt idx="148">
                  <c:v>485.88</c:v>
                </c:pt>
                <c:pt idx="149">
                  <c:v>551.58400000000006</c:v>
                </c:pt>
                <c:pt idx="150">
                  <c:v>652.94400000000007</c:v>
                </c:pt>
                <c:pt idx="151">
                  <c:v>743.34399999999994</c:v>
                </c:pt>
                <c:pt idx="152">
                  <c:v>767.54399999999998</c:v>
                </c:pt>
                <c:pt idx="153">
                  <c:v>778.26400000000001</c:v>
                </c:pt>
                <c:pt idx="154">
                  <c:v>787.6880000000001</c:v>
                </c:pt>
                <c:pt idx="155">
                  <c:v>794.2</c:v>
                </c:pt>
                <c:pt idx="156">
                  <c:v>787.43200000000002</c:v>
                </c:pt>
                <c:pt idx="157">
                  <c:v>783</c:v>
                </c:pt>
                <c:pt idx="158">
                  <c:v>774.84800000000007</c:v>
                </c:pt>
                <c:pt idx="159">
                  <c:v>774.86399999999992</c:v>
                </c:pt>
                <c:pt idx="160">
                  <c:v>784.80799999999999</c:v>
                </c:pt>
                <c:pt idx="161">
                  <c:v>799.88800000000003</c:v>
                </c:pt>
                <c:pt idx="162">
                  <c:v>787.55200000000002</c:v>
                </c:pt>
                <c:pt idx="163">
                  <c:v>742.08800000000008</c:v>
                </c:pt>
                <c:pt idx="164">
                  <c:v>700.89600000000007</c:v>
                </c:pt>
                <c:pt idx="165">
                  <c:v>648.22400000000005</c:v>
                </c:pt>
                <c:pt idx="166">
                  <c:v>631.11199999999997</c:v>
                </c:pt>
                <c:pt idx="167">
                  <c:v>594.44000000000005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D5-490F-BC33-7F8FC2150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9090640"/>
        <c:axId val="1599088720"/>
      </c:areaChart>
      <c:areaChart>
        <c:grouping val="stacked"/>
        <c:varyColors val="0"/>
        <c:ser>
          <c:idx val="4"/>
          <c:order val="3"/>
          <c:tx>
            <c:strRef>
              <c:f>Berechnungen!$Z$9</c:f>
              <c:strCache>
                <c:ptCount val="1"/>
                <c:pt idx="0">
                  <c:v>Speicher laden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val>
            <c:numRef>
              <c:f>Berechnungen!$Z$10:$Z$177</c:f>
              <c:numCache>
                <c:formatCode>General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D5-490F-BC33-7F8FC2150FD0}"/>
            </c:ext>
          </c:extLst>
        </c:ser>
        <c:ser>
          <c:idx val="8"/>
          <c:order val="7"/>
          <c:tx>
            <c:strRef>
              <c:f>Berechnungen!$AA$9</c:f>
              <c:strCache>
                <c:ptCount val="1"/>
                <c:pt idx="0">
                  <c:v>Abregelung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5400">
              <a:noFill/>
            </a:ln>
            <a:effectLst/>
          </c:spPr>
          <c:val>
            <c:numRef>
              <c:f>Berechnungen!$AA$10:$AA$177</c:f>
              <c:numCache>
                <c:formatCode>General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D5-490F-BC33-7F8FC2150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1897040"/>
        <c:axId val="1811887440"/>
      </c:areaChart>
      <c:lineChart>
        <c:grouping val="standard"/>
        <c:varyColors val="0"/>
        <c:ser>
          <c:idx val="0"/>
          <c:order val="8"/>
          <c:tx>
            <c:strRef>
              <c:f>Berechnungen!$J$9</c:f>
              <c:strCache>
                <c:ptCount val="1"/>
                <c:pt idx="0">
                  <c:v>Gesamter Strombedarf</c:v>
                </c:pt>
              </c:strCache>
            </c:strRef>
          </c:tx>
          <c:spPr>
            <a:ln w="381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Berechnungen!$J$10:$J$177</c:f>
              <c:numCache>
                <c:formatCode>General</c:formatCode>
                <c:ptCount val="168"/>
                <c:pt idx="0">
                  <c:v>485.99199999999996</c:v>
                </c:pt>
                <c:pt idx="1">
                  <c:v>468.2</c:v>
                </c:pt>
                <c:pt idx="2">
                  <c:v>449.536</c:v>
                </c:pt>
                <c:pt idx="3">
                  <c:v>425.91199999999998</c:v>
                </c:pt>
                <c:pt idx="4">
                  <c:v>421.86400000000003</c:v>
                </c:pt>
                <c:pt idx="5">
                  <c:v>435.12</c:v>
                </c:pt>
                <c:pt idx="6">
                  <c:v>441.32800000000003</c:v>
                </c:pt>
                <c:pt idx="7">
                  <c:v>475.83199999999999</c:v>
                </c:pt>
                <c:pt idx="8">
                  <c:v>496.29599999999999</c:v>
                </c:pt>
                <c:pt idx="9">
                  <c:v>523.53599999999994</c:v>
                </c:pt>
                <c:pt idx="10">
                  <c:v>550.73599999999999</c:v>
                </c:pt>
                <c:pt idx="11">
                  <c:v>565.10400000000004</c:v>
                </c:pt>
                <c:pt idx="12">
                  <c:v>564.928</c:v>
                </c:pt>
                <c:pt idx="13">
                  <c:v>563.25599999999997</c:v>
                </c:pt>
                <c:pt idx="14">
                  <c:v>555.024</c:v>
                </c:pt>
                <c:pt idx="15">
                  <c:v>558.096</c:v>
                </c:pt>
                <c:pt idx="16">
                  <c:v>580.57600000000002</c:v>
                </c:pt>
                <c:pt idx="17">
                  <c:v>607.26400000000001</c:v>
                </c:pt>
                <c:pt idx="18">
                  <c:v>609.26400000000001</c:v>
                </c:pt>
                <c:pt idx="19">
                  <c:v>582.12800000000004</c:v>
                </c:pt>
                <c:pt idx="20">
                  <c:v>562.47199999999998</c:v>
                </c:pt>
                <c:pt idx="21">
                  <c:v>521.15199999999993</c:v>
                </c:pt>
                <c:pt idx="22">
                  <c:v>529</c:v>
                </c:pt>
                <c:pt idx="23">
                  <c:v>498.024</c:v>
                </c:pt>
                <c:pt idx="24">
                  <c:v>474.23199999999997</c:v>
                </c:pt>
                <c:pt idx="25">
                  <c:v>453.21600000000001</c:v>
                </c:pt>
                <c:pt idx="26">
                  <c:v>443.68800000000005</c:v>
                </c:pt>
                <c:pt idx="27">
                  <c:v>436.10400000000004</c:v>
                </c:pt>
                <c:pt idx="28">
                  <c:v>450.72800000000007</c:v>
                </c:pt>
                <c:pt idx="29">
                  <c:v>499.31199999999995</c:v>
                </c:pt>
                <c:pt idx="30">
                  <c:v>562</c:v>
                </c:pt>
                <c:pt idx="31">
                  <c:v>634.13599999999997</c:v>
                </c:pt>
                <c:pt idx="32">
                  <c:v>666.76</c:v>
                </c:pt>
                <c:pt idx="33">
                  <c:v>690.31200000000001</c:v>
                </c:pt>
                <c:pt idx="34">
                  <c:v>699.79200000000003</c:v>
                </c:pt>
                <c:pt idx="35">
                  <c:v>706.44</c:v>
                </c:pt>
                <c:pt idx="36">
                  <c:v>707.88800000000003</c:v>
                </c:pt>
                <c:pt idx="37">
                  <c:v>704.74399999999991</c:v>
                </c:pt>
                <c:pt idx="38">
                  <c:v>702.06399999999996</c:v>
                </c:pt>
                <c:pt idx="39">
                  <c:v>705.06399999999996</c:v>
                </c:pt>
                <c:pt idx="40">
                  <c:v>723.82399999999996</c:v>
                </c:pt>
                <c:pt idx="41">
                  <c:v>741.83199999999999</c:v>
                </c:pt>
                <c:pt idx="42">
                  <c:v>730.4</c:v>
                </c:pt>
                <c:pt idx="43">
                  <c:v>693.08800000000008</c:v>
                </c:pt>
                <c:pt idx="44">
                  <c:v>653.70400000000006</c:v>
                </c:pt>
                <c:pt idx="45">
                  <c:v>613.904</c:v>
                </c:pt>
                <c:pt idx="46">
                  <c:v>603.64800000000002</c:v>
                </c:pt>
                <c:pt idx="47">
                  <c:v>562.24800000000005</c:v>
                </c:pt>
                <c:pt idx="48">
                  <c:v>536.31200000000001</c:v>
                </c:pt>
                <c:pt idx="49">
                  <c:v>515.25599999999997</c:v>
                </c:pt>
                <c:pt idx="50">
                  <c:v>505.16800000000006</c:v>
                </c:pt>
                <c:pt idx="51">
                  <c:v>494.99199999999996</c:v>
                </c:pt>
                <c:pt idx="52">
                  <c:v>502.00800000000004</c:v>
                </c:pt>
                <c:pt idx="53">
                  <c:v>546.05600000000004</c:v>
                </c:pt>
                <c:pt idx="54">
                  <c:v>602.68799999999999</c:v>
                </c:pt>
                <c:pt idx="55">
                  <c:v>673.35199999999998</c:v>
                </c:pt>
                <c:pt idx="56">
                  <c:v>698.67200000000003</c:v>
                </c:pt>
                <c:pt idx="57">
                  <c:v>724.26400000000001</c:v>
                </c:pt>
                <c:pt idx="58">
                  <c:v>736.05600000000004</c:v>
                </c:pt>
                <c:pt idx="59">
                  <c:v>744.96</c:v>
                </c:pt>
                <c:pt idx="60">
                  <c:v>739.2</c:v>
                </c:pt>
                <c:pt idx="61">
                  <c:v>734.43200000000002</c:v>
                </c:pt>
                <c:pt idx="62">
                  <c:v>724.53600000000006</c:v>
                </c:pt>
                <c:pt idx="63">
                  <c:v>723.53600000000006</c:v>
                </c:pt>
                <c:pt idx="64">
                  <c:v>738.74399999999991</c:v>
                </c:pt>
                <c:pt idx="65">
                  <c:v>762.37600000000009</c:v>
                </c:pt>
                <c:pt idx="66">
                  <c:v>748.94399999999996</c:v>
                </c:pt>
                <c:pt idx="67">
                  <c:v>704.45600000000002</c:v>
                </c:pt>
                <c:pt idx="68">
                  <c:v>666.56000000000006</c:v>
                </c:pt>
                <c:pt idx="69">
                  <c:v>626.21600000000001</c:v>
                </c:pt>
                <c:pt idx="70">
                  <c:v>619.75199999999995</c:v>
                </c:pt>
                <c:pt idx="71">
                  <c:v>583.38400000000001</c:v>
                </c:pt>
                <c:pt idx="72">
                  <c:v>553.21600000000001</c:v>
                </c:pt>
                <c:pt idx="73">
                  <c:v>532.68799999999999</c:v>
                </c:pt>
                <c:pt idx="74">
                  <c:v>521.41599999999994</c:v>
                </c:pt>
                <c:pt idx="75">
                  <c:v>509.24</c:v>
                </c:pt>
                <c:pt idx="76">
                  <c:v>519.91999999999996</c:v>
                </c:pt>
                <c:pt idx="77">
                  <c:v>558.56000000000006</c:v>
                </c:pt>
                <c:pt idx="78">
                  <c:v>619.20800000000008</c:v>
                </c:pt>
                <c:pt idx="79">
                  <c:v>687.93600000000004</c:v>
                </c:pt>
                <c:pt idx="80">
                  <c:v>718.83199999999999</c:v>
                </c:pt>
                <c:pt idx="81">
                  <c:v>740.928</c:v>
                </c:pt>
                <c:pt idx="82">
                  <c:v>748.12</c:v>
                </c:pt>
                <c:pt idx="83">
                  <c:v>750.70399999999995</c:v>
                </c:pt>
                <c:pt idx="84">
                  <c:v>740.12</c:v>
                </c:pt>
                <c:pt idx="85">
                  <c:v>726.45600000000002</c:v>
                </c:pt>
                <c:pt idx="86">
                  <c:v>720.92</c:v>
                </c:pt>
                <c:pt idx="87">
                  <c:v>717.58399999999995</c:v>
                </c:pt>
                <c:pt idx="88">
                  <c:v>738.16800000000001</c:v>
                </c:pt>
                <c:pt idx="89">
                  <c:v>764.64800000000002</c:v>
                </c:pt>
                <c:pt idx="90">
                  <c:v>750.12800000000004</c:v>
                </c:pt>
                <c:pt idx="91">
                  <c:v>704.64</c:v>
                </c:pt>
                <c:pt idx="92">
                  <c:v>666.36</c:v>
                </c:pt>
                <c:pt idx="93">
                  <c:v>622.44000000000005</c:v>
                </c:pt>
                <c:pt idx="94">
                  <c:v>616.16800000000001</c:v>
                </c:pt>
                <c:pt idx="95">
                  <c:v>575.83199999999999</c:v>
                </c:pt>
                <c:pt idx="96">
                  <c:v>552.79200000000003</c:v>
                </c:pt>
                <c:pt idx="97">
                  <c:v>527.952</c:v>
                </c:pt>
                <c:pt idx="98">
                  <c:v>510.12</c:v>
                </c:pt>
                <c:pt idx="99">
                  <c:v>497.93599999999998</c:v>
                </c:pt>
                <c:pt idx="100">
                  <c:v>500.74400000000003</c:v>
                </c:pt>
                <c:pt idx="101">
                  <c:v>517.58400000000006</c:v>
                </c:pt>
                <c:pt idx="102">
                  <c:v>542.88800000000003</c:v>
                </c:pt>
                <c:pt idx="103">
                  <c:v>600.22400000000005</c:v>
                </c:pt>
                <c:pt idx="104">
                  <c:v>637.15199999999993</c:v>
                </c:pt>
                <c:pt idx="105">
                  <c:v>674.08</c:v>
                </c:pt>
                <c:pt idx="106">
                  <c:v>694.99199999999996</c:v>
                </c:pt>
                <c:pt idx="107">
                  <c:v>703.74399999999991</c:v>
                </c:pt>
                <c:pt idx="108">
                  <c:v>698.58399999999995</c:v>
                </c:pt>
                <c:pt idx="109">
                  <c:v>682.46399999999994</c:v>
                </c:pt>
                <c:pt idx="110">
                  <c:v>671.12</c:v>
                </c:pt>
                <c:pt idx="111">
                  <c:v>671.64</c:v>
                </c:pt>
                <c:pt idx="112">
                  <c:v>685.68000000000006</c:v>
                </c:pt>
                <c:pt idx="113">
                  <c:v>708.52800000000002</c:v>
                </c:pt>
                <c:pt idx="114">
                  <c:v>688.47199999999998</c:v>
                </c:pt>
                <c:pt idx="115">
                  <c:v>639.88800000000003</c:v>
                </c:pt>
                <c:pt idx="116">
                  <c:v>611.01599999999996</c:v>
                </c:pt>
                <c:pt idx="117">
                  <c:v>568.58400000000006</c:v>
                </c:pt>
                <c:pt idx="118">
                  <c:v>561.55200000000002</c:v>
                </c:pt>
                <c:pt idx="119">
                  <c:v>527.60800000000006</c:v>
                </c:pt>
                <c:pt idx="120">
                  <c:v>501.096</c:v>
                </c:pt>
                <c:pt idx="121">
                  <c:v>482.23199999999997</c:v>
                </c:pt>
                <c:pt idx="122">
                  <c:v>470.34400000000005</c:v>
                </c:pt>
                <c:pt idx="123">
                  <c:v>456.92</c:v>
                </c:pt>
                <c:pt idx="124">
                  <c:v>451.26400000000001</c:v>
                </c:pt>
                <c:pt idx="125">
                  <c:v>467.36</c:v>
                </c:pt>
                <c:pt idx="126">
                  <c:v>485.024</c:v>
                </c:pt>
                <c:pt idx="127">
                  <c:v>529.79999999999995</c:v>
                </c:pt>
                <c:pt idx="128">
                  <c:v>561.59199999999998</c:v>
                </c:pt>
                <c:pt idx="129">
                  <c:v>593.18400000000008</c:v>
                </c:pt>
                <c:pt idx="130">
                  <c:v>619.86400000000003</c:v>
                </c:pt>
                <c:pt idx="131">
                  <c:v>635.40800000000002</c:v>
                </c:pt>
                <c:pt idx="132">
                  <c:v>625.096</c:v>
                </c:pt>
                <c:pt idx="133">
                  <c:v>610.88</c:v>
                </c:pt>
                <c:pt idx="134">
                  <c:v>598.31200000000001</c:v>
                </c:pt>
                <c:pt idx="135">
                  <c:v>601.33600000000001</c:v>
                </c:pt>
                <c:pt idx="136">
                  <c:v>622.952</c:v>
                </c:pt>
                <c:pt idx="137">
                  <c:v>648.30399999999997</c:v>
                </c:pt>
                <c:pt idx="138">
                  <c:v>645.52</c:v>
                </c:pt>
                <c:pt idx="139">
                  <c:v>619.32800000000009</c:v>
                </c:pt>
                <c:pt idx="140">
                  <c:v>597.52</c:v>
                </c:pt>
                <c:pt idx="141">
                  <c:v>569.59199999999998</c:v>
                </c:pt>
                <c:pt idx="142">
                  <c:v>574.35199999999998</c:v>
                </c:pt>
                <c:pt idx="143">
                  <c:v>540.28</c:v>
                </c:pt>
                <c:pt idx="144">
                  <c:v>510.952</c:v>
                </c:pt>
                <c:pt idx="145">
                  <c:v>487.16800000000006</c:v>
                </c:pt>
                <c:pt idx="146">
                  <c:v>476.92</c:v>
                </c:pt>
                <c:pt idx="147">
                  <c:v>470</c:v>
                </c:pt>
                <c:pt idx="148">
                  <c:v>485.88</c:v>
                </c:pt>
                <c:pt idx="149">
                  <c:v>551.58400000000006</c:v>
                </c:pt>
                <c:pt idx="150">
                  <c:v>652.94400000000007</c:v>
                </c:pt>
                <c:pt idx="151">
                  <c:v>743.34399999999994</c:v>
                </c:pt>
                <c:pt idx="152">
                  <c:v>767.54399999999998</c:v>
                </c:pt>
                <c:pt idx="153">
                  <c:v>778.26400000000001</c:v>
                </c:pt>
                <c:pt idx="154">
                  <c:v>787.6880000000001</c:v>
                </c:pt>
                <c:pt idx="155">
                  <c:v>794.2</c:v>
                </c:pt>
                <c:pt idx="156">
                  <c:v>787.43200000000002</c:v>
                </c:pt>
                <c:pt idx="157">
                  <c:v>783</c:v>
                </c:pt>
                <c:pt idx="158">
                  <c:v>774.84800000000007</c:v>
                </c:pt>
                <c:pt idx="159">
                  <c:v>774.86399999999992</c:v>
                </c:pt>
                <c:pt idx="160">
                  <c:v>784.80799999999999</c:v>
                </c:pt>
                <c:pt idx="161">
                  <c:v>799.88800000000003</c:v>
                </c:pt>
                <c:pt idx="162">
                  <c:v>787.55200000000002</c:v>
                </c:pt>
                <c:pt idx="163">
                  <c:v>742.08800000000008</c:v>
                </c:pt>
                <c:pt idx="164">
                  <c:v>700.89600000000007</c:v>
                </c:pt>
                <c:pt idx="165">
                  <c:v>648.22400000000005</c:v>
                </c:pt>
                <c:pt idx="166">
                  <c:v>631.11199999999997</c:v>
                </c:pt>
                <c:pt idx="167">
                  <c:v>594.44000000000005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D5-490F-BC33-7F8FC2150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9090640"/>
        <c:axId val="1599088720"/>
      </c:lineChart>
      <c:catAx>
        <c:axId val="1599090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Zeit</a:t>
                </a:r>
                <a:r>
                  <a:rPr lang="en-US" sz="1400" baseline="0"/>
                  <a:t> / Stunden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46319332712522465"/>
              <c:y val="0.820635852649271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99088720"/>
        <c:crosses val="autoZero"/>
        <c:auto val="1"/>
        <c:lblAlgn val="ctr"/>
        <c:lblOffset val="100"/>
        <c:noMultiLvlLbl val="0"/>
      </c:catAx>
      <c:valAx>
        <c:axId val="1599088720"/>
        <c:scaling>
          <c:orientation val="minMax"/>
          <c:max val="2000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 sz="1400"/>
                  <a:t>Leistung in</a:t>
                </a:r>
                <a:r>
                  <a:rPr lang="de-AT" sz="1400" baseline="0"/>
                  <a:t> MW</a:t>
                </a:r>
                <a:endParaRPr lang="de-AT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99090640"/>
        <c:crosses val="autoZero"/>
        <c:crossBetween val="between"/>
      </c:valAx>
      <c:valAx>
        <c:axId val="1811887440"/>
        <c:scaling>
          <c:orientation val="minMax"/>
          <c:max val="2000"/>
          <c:min val="-1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1897040"/>
        <c:crosses val="max"/>
        <c:crossBetween val="between"/>
      </c:valAx>
      <c:catAx>
        <c:axId val="1811897040"/>
        <c:scaling>
          <c:orientation val="minMax"/>
        </c:scaling>
        <c:delete val="1"/>
        <c:axPos val="b"/>
        <c:majorTickMark val="out"/>
        <c:minorTickMark val="none"/>
        <c:tickLblPos val="nextTo"/>
        <c:crossAx val="1811887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20428307233436"/>
          <c:y val="0.86898880462368711"/>
          <c:w val="0.78759132496661466"/>
          <c:h val="0.113925293801270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 sz="1800"/>
              <a:t>Stromerzeugung</a:t>
            </a:r>
          </a:p>
        </c:rich>
      </c:tx>
      <c:layout>
        <c:manualLayout>
          <c:xMode val="edge"/>
          <c:yMode val="edge"/>
          <c:x val="1.5328712551347329E-3"/>
          <c:y val="1.85522625070725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7A-4B84-9506-A49A67AE9D5D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7A-4B84-9506-A49A67AE9D5D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7A-4B84-9506-A49A67AE9D5D}"/>
              </c:ext>
            </c:extLst>
          </c:dPt>
          <c:dPt>
            <c:idx val="3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7A-4B84-9506-A49A67AE9D5D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7A-4B84-9506-A49A67AE9D5D}"/>
              </c:ext>
            </c:extLst>
          </c:dPt>
          <c:dLbls>
            <c:dLbl>
              <c:idx val="4"/>
              <c:layout>
                <c:manualLayout>
                  <c:x val="0.28125000000000006"/>
                  <c:y val="3.59066427289048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7A-4B84-9506-A49A67AE9D5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(Berechnungen!$K$180:$M$180,Berechnungen!$W$180:$X$180)</c:f>
              <c:strCache>
                <c:ptCount val="5"/>
                <c:pt idx="0">
                  <c:v>Windkraft</c:v>
                </c:pt>
                <c:pt idx="1">
                  <c:v>Solar PV</c:v>
                </c:pt>
                <c:pt idx="2">
                  <c:v>Offshore-Wind</c:v>
                </c:pt>
                <c:pt idx="3">
                  <c:v>Gas</c:v>
                </c:pt>
                <c:pt idx="4">
                  <c:v>nicht bereitgestellte Energie</c:v>
                </c:pt>
              </c:strCache>
            </c:strRef>
          </c:cat>
          <c:val>
            <c:numRef>
              <c:f>(Berechnungen!$K$181:$M$181,Berechnungen!$W$181:$X$181)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103284.46399999999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7A-4B84-9506-A49A67AE9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 sz="1800"/>
              <a:t>Wärmeerzeugung</a:t>
            </a:r>
          </a:p>
        </c:rich>
      </c:tx>
      <c:layout>
        <c:manualLayout>
          <c:xMode val="edge"/>
          <c:yMode val="edge"/>
          <c:x val="8.659012368965618E-4"/>
          <c:y val="4.9997139901603942E-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8493583659956664"/>
          <c:y val="0.16771951048914818"/>
          <c:w val="0.63616207865709051"/>
          <c:h val="0.57810689311551966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B9-4E96-A356-D2AD6632C22B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B9-4E96-A356-D2AD6632C22B}"/>
              </c:ext>
            </c:extLst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B9-4E96-A356-D2AD6632C22B}"/>
              </c:ext>
            </c:extLst>
          </c:dPt>
          <c:dPt>
            <c:idx val="3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B9-4E96-A356-D2AD6632C22B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Berechnungen!$B$180:$E$180</c:f>
              <c:strCache>
                <c:ptCount val="4"/>
                <c:pt idx="0">
                  <c:v>fehlene Heizkapazität</c:v>
                </c:pt>
                <c:pt idx="1">
                  <c:v>Wärmepumpe</c:v>
                </c:pt>
                <c:pt idx="2">
                  <c:v>Biomasse</c:v>
                </c:pt>
                <c:pt idx="3">
                  <c:v>Gas</c:v>
                </c:pt>
              </c:strCache>
            </c:strRef>
          </c:cat>
          <c:val>
            <c:numRef>
              <c:f>Berechnungen!$B$181:$E$181</c:f>
              <c:numCache>
                <c:formatCode>General</c:formatCode>
                <c:ptCount val="4"/>
                <c:pt idx="0">
                  <c:v>217909.12581400259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B9-4E96-A356-D2AD6632C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Berechnungen!$J$9</c:f>
              <c:strCache>
                <c:ptCount val="1"/>
                <c:pt idx="0">
                  <c:v>Gesamter Strombedarf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Berechnungen!$J$10:$J$177</c:f>
              <c:numCache>
                <c:formatCode>General</c:formatCode>
                <c:ptCount val="168"/>
                <c:pt idx="0">
                  <c:v>485.99199999999996</c:v>
                </c:pt>
                <c:pt idx="1">
                  <c:v>468.2</c:v>
                </c:pt>
                <c:pt idx="2">
                  <c:v>449.536</c:v>
                </c:pt>
                <c:pt idx="3">
                  <c:v>425.91199999999998</c:v>
                </c:pt>
                <c:pt idx="4">
                  <c:v>421.86400000000003</c:v>
                </c:pt>
                <c:pt idx="5">
                  <c:v>435.12</c:v>
                </c:pt>
                <c:pt idx="6">
                  <c:v>441.32800000000003</c:v>
                </c:pt>
                <c:pt idx="7">
                  <c:v>475.83199999999999</c:v>
                </c:pt>
                <c:pt idx="8">
                  <c:v>496.29599999999999</c:v>
                </c:pt>
                <c:pt idx="9">
                  <c:v>523.53599999999994</c:v>
                </c:pt>
                <c:pt idx="10">
                  <c:v>550.73599999999999</c:v>
                </c:pt>
                <c:pt idx="11">
                  <c:v>565.10400000000004</c:v>
                </c:pt>
                <c:pt idx="12">
                  <c:v>564.928</c:v>
                </c:pt>
                <c:pt idx="13">
                  <c:v>563.25599999999997</c:v>
                </c:pt>
                <c:pt idx="14">
                  <c:v>555.024</c:v>
                </c:pt>
                <c:pt idx="15">
                  <c:v>558.096</c:v>
                </c:pt>
                <c:pt idx="16">
                  <c:v>580.57600000000002</c:v>
                </c:pt>
                <c:pt idx="17">
                  <c:v>607.26400000000001</c:v>
                </c:pt>
                <c:pt idx="18">
                  <c:v>609.26400000000001</c:v>
                </c:pt>
                <c:pt idx="19">
                  <c:v>582.12800000000004</c:v>
                </c:pt>
                <c:pt idx="20">
                  <c:v>562.47199999999998</c:v>
                </c:pt>
                <c:pt idx="21">
                  <c:v>521.15199999999993</c:v>
                </c:pt>
                <c:pt idx="22">
                  <c:v>529</c:v>
                </c:pt>
                <c:pt idx="23">
                  <c:v>498.024</c:v>
                </c:pt>
                <c:pt idx="24">
                  <c:v>474.23199999999997</c:v>
                </c:pt>
                <c:pt idx="25">
                  <c:v>453.21600000000001</c:v>
                </c:pt>
                <c:pt idx="26">
                  <c:v>443.68800000000005</c:v>
                </c:pt>
                <c:pt idx="27">
                  <c:v>436.10400000000004</c:v>
                </c:pt>
                <c:pt idx="28">
                  <c:v>450.72800000000007</c:v>
                </c:pt>
                <c:pt idx="29">
                  <c:v>499.31199999999995</c:v>
                </c:pt>
                <c:pt idx="30">
                  <c:v>562</c:v>
                </c:pt>
                <c:pt idx="31">
                  <c:v>634.13599999999997</c:v>
                </c:pt>
                <c:pt idx="32">
                  <c:v>666.76</c:v>
                </c:pt>
                <c:pt idx="33">
                  <c:v>690.31200000000001</c:v>
                </c:pt>
                <c:pt idx="34">
                  <c:v>699.79200000000003</c:v>
                </c:pt>
                <c:pt idx="35">
                  <c:v>706.44</c:v>
                </c:pt>
                <c:pt idx="36">
                  <c:v>707.88800000000003</c:v>
                </c:pt>
                <c:pt idx="37">
                  <c:v>704.74399999999991</c:v>
                </c:pt>
                <c:pt idx="38">
                  <c:v>702.06399999999996</c:v>
                </c:pt>
                <c:pt idx="39">
                  <c:v>705.06399999999996</c:v>
                </c:pt>
                <c:pt idx="40">
                  <c:v>723.82399999999996</c:v>
                </c:pt>
                <c:pt idx="41">
                  <c:v>741.83199999999999</c:v>
                </c:pt>
                <c:pt idx="42">
                  <c:v>730.4</c:v>
                </c:pt>
                <c:pt idx="43">
                  <c:v>693.08800000000008</c:v>
                </c:pt>
                <c:pt idx="44">
                  <c:v>653.70400000000006</c:v>
                </c:pt>
                <c:pt idx="45">
                  <c:v>613.904</c:v>
                </c:pt>
                <c:pt idx="46">
                  <c:v>603.64800000000002</c:v>
                </c:pt>
                <c:pt idx="47">
                  <c:v>562.24800000000005</c:v>
                </c:pt>
                <c:pt idx="48">
                  <c:v>536.31200000000001</c:v>
                </c:pt>
                <c:pt idx="49">
                  <c:v>515.25599999999997</c:v>
                </c:pt>
                <c:pt idx="50">
                  <c:v>505.16800000000006</c:v>
                </c:pt>
                <c:pt idx="51">
                  <c:v>494.99199999999996</c:v>
                </c:pt>
                <c:pt idx="52">
                  <c:v>502.00800000000004</c:v>
                </c:pt>
                <c:pt idx="53">
                  <c:v>546.05600000000004</c:v>
                </c:pt>
                <c:pt idx="54">
                  <c:v>602.68799999999999</c:v>
                </c:pt>
                <c:pt idx="55">
                  <c:v>673.35199999999998</c:v>
                </c:pt>
                <c:pt idx="56">
                  <c:v>698.67200000000003</c:v>
                </c:pt>
                <c:pt idx="57">
                  <c:v>724.26400000000001</c:v>
                </c:pt>
                <c:pt idx="58">
                  <c:v>736.05600000000004</c:v>
                </c:pt>
                <c:pt idx="59">
                  <c:v>744.96</c:v>
                </c:pt>
                <c:pt idx="60">
                  <c:v>739.2</c:v>
                </c:pt>
                <c:pt idx="61">
                  <c:v>734.43200000000002</c:v>
                </c:pt>
                <c:pt idx="62">
                  <c:v>724.53600000000006</c:v>
                </c:pt>
                <c:pt idx="63">
                  <c:v>723.53600000000006</c:v>
                </c:pt>
                <c:pt idx="64">
                  <c:v>738.74399999999991</c:v>
                </c:pt>
                <c:pt idx="65">
                  <c:v>762.37600000000009</c:v>
                </c:pt>
                <c:pt idx="66">
                  <c:v>748.94399999999996</c:v>
                </c:pt>
                <c:pt idx="67">
                  <c:v>704.45600000000002</c:v>
                </c:pt>
                <c:pt idx="68">
                  <c:v>666.56000000000006</c:v>
                </c:pt>
                <c:pt idx="69">
                  <c:v>626.21600000000001</c:v>
                </c:pt>
                <c:pt idx="70">
                  <c:v>619.75199999999995</c:v>
                </c:pt>
                <c:pt idx="71">
                  <c:v>583.38400000000001</c:v>
                </c:pt>
                <c:pt idx="72">
                  <c:v>553.21600000000001</c:v>
                </c:pt>
                <c:pt idx="73">
                  <c:v>532.68799999999999</c:v>
                </c:pt>
                <c:pt idx="74">
                  <c:v>521.41599999999994</c:v>
                </c:pt>
                <c:pt idx="75">
                  <c:v>509.24</c:v>
                </c:pt>
                <c:pt idx="76">
                  <c:v>519.91999999999996</c:v>
                </c:pt>
                <c:pt idx="77">
                  <c:v>558.56000000000006</c:v>
                </c:pt>
                <c:pt idx="78">
                  <c:v>619.20800000000008</c:v>
                </c:pt>
                <c:pt idx="79">
                  <c:v>687.93600000000004</c:v>
                </c:pt>
                <c:pt idx="80">
                  <c:v>718.83199999999999</c:v>
                </c:pt>
                <c:pt idx="81">
                  <c:v>740.928</c:v>
                </c:pt>
                <c:pt idx="82">
                  <c:v>748.12</c:v>
                </c:pt>
                <c:pt idx="83">
                  <c:v>750.70399999999995</c:v>
                </c:pt>
                <c:pt idx="84">
                  <c:v>740.12</c:v>
                </c:pt>
                <c:pt idx="85">
                  <c:v>726.45600000000002</c:v>
                </c:pt>
                <c:pt idx="86">
                  <c:v>720.92</c:v>
                </c:pt>
                <c:pt idx="87">
                  <c:v>717.58399999999995</c:v>
                </c:pt>
                <c:pt idx="88">
                  <c:v>738.16800000000001</c:v>
                </c:pt>
                <c:pt idx="89">
                  <c:v>764.64800000000002</c:v>
                </c:pt>
                <c:pt idx="90">
                  <c:v>750.12800000000004</c:v>
                </c:pt>
                <c:pt idx="91">
                  <c:v>704.64</c:v>
                </c:pt>
                <c:pt idx="92">
                  <c:v>666.36</c:v>
                </c:pt>
                <c:pt idx="93">
                  <c:v>622.44000000000005</c:v>
                </c:pt>
                <c:pt idx="94">
                  <c:v>616.16800000000001</c:v>
                </c:pt>
                <c:pt idx="95">
                  <c:v>575.83199999999999</c:v>
                </c:pt>
                <c:pt idx="96">
                  <c:v>552.79200000000003</c:v>
                </c:pt>
                <c:pt idx="97">
                  <c:v>527.952</c:v>
                </c:pt>
                <c:pt idx="98">
                  <c:v>510.12</c:v>
                </c:pt>
                <c:pt idx="99">
                  <c:v>497.93599999999998</c:v>
                </c:pt>
                <c:pt idx="100">
                  <c:v>500.74400000000003</c:v>
                </c:pt>
                <c:pt idx="101">
                  <c:v>517.58400000000006</c:v>
                </c:pt>
                <c:pt idx="102">
                  <c:v>542.88800000000003</c:v>
                </c:pt>
                <c:pt idx="103">
                  <c:v>600.22400000000005</c:v>
                </c:pt>
                <c:pt idx="104">
                  <c:v>637.15199999999993</c:v>
                </c:pt>
                <c:pt idx="105">
                  <c:v>674.08</c:v>
                </c:pt>
                <c:pt idx="106">
                  <c:v>694.99199999999996</c:v>
                </c:pt>
                <c:pt idx="107">
                  <c:v>703.74399999999991</c:v>
                </c:pt>
                <c:pt idx="108">
                  <c:v>698.58399999999995</c:v>
                </c:pt>
                <c:pt idx="109">
                  <c:v>682.46399999999994</c:v>
                </c:pt>
                <c:pt idx="110">
                  <c:v>671.12</c:v>
                </c:pt>
                <c:pt idx="111">
                  <c:v>671.64</c:v>
                </c:pt>
                <c:pt idx="112">
                  <c:v>685.68000000000006</c:v>
                </c:pt>
                <c:pt idx="113">
                  <c:v>708.52800000000002</c:v>
                </c:pt>
                <c:pt idx="114">
                  <c:v>688.47199999999998</c:v>
                </c:pt>
                <c:pt idx="115">
                  <c:v>639.88800000000003</c:v>
                </c:pt>
                <c:pt idx="116">
                  <c:v>611.01599999999996</c:v>
                </c:pt>
                <c:pt idx="117">
                  <c:v>568.58400000000006</c:v>
                </c:pt>
                <c:pt idx="118">
                  <c:v>561.55200000000002</c:v>
                </c:pt>
                <c:pt idx="119">
                  <c:v>527.60800000000006</c:v>
                </c:pt>
                <c:pt idx="120">
                  <c:v>501.096</c:v>
                </c:pt>
                <c:pt idx="121">
                  <c:v>482.23199999999997</c:v>
                </c:pt>
                <c:pt idx="122">
                  <c:v>470.34400000000005</c:v>
                </c:pt>
                <c:pt idx="123">
                  <c:v>456.92</c:v>
                </c:pt>
                <c:pt idx="124">
                  <c:v>451.26400000000001</c:v>
                </c:pt>
                <c:pt idx="125">
                  <c:v>467.36</c:v>
                </c:pt>
                <c:pt idx="126">
                  <c:v>485.024</c:v>
                </c:pt>
                <c:pt idx="127">
                  <c:v>529.79999999999995</c:v>
                </c:pt>
                <c:pt idx="128">
                  <c:v>561.59199999999998</c:v>
                </c:pt>
                <c:pt idx="129">
                  <c:v>593.18400000000008</c:v>
                </c:pt>
                <c:pt idx="130">
                  <c:v>619.86400000000003</c:v>
                </c:pt>
                <c:pt idx="131">
                  <c:v>635.40800000000002</c:v>
                </c:pt>
                <c:pt idx="132">
                  <c:v>625.096</c:v>
                </c:pt>
                <c:pt idx="133">
                  <c:v>610.88</c:v>
                </c:pt>
                <c:pt idx="134">
                  <c:v>598.31200000000001</c:v>
                </c:pt>
                <c:pt idx="135">
                  <c:v>601.33600000000001</c:v>
                </c:pt>
                <c:pt idx="136">
                  <c:v>622.952</c:v>
                </c:pt>
                <c:pt idx="137">
                  <c:v>648.30399999999997</c:v>
                </c:pt>
                <c:pt idx="138">
                  <c:v>645.52</c:v>
                </c:pt>
                <c:pt idx="139">
                  <c:v>619.32800000000009</c:v>
                </c:pt>
                <c:pt idx="140">
                  <c:v>597.52</c:v>
                </c:pt>
                <c:pt idx="141">
                  <c:v>569.59199999999998</c:v>
                </c:pt>
                <c:pt idx="142">
                  <c:v>574.35199999999998</c:v>
                </c:pt>
                <c:pt idx="143">
                  <c:v>540.28</c:v>
                </c:pt>
                <c:pt idx="144">
                  <c:v>510.952</c:v>
                </c:pt>
                <c:pt idx="145">
                  <c:v>487.16800000000006</c:v>
                </c:pt>
                <c:pt idx="146">
                  <c:v>476.92</c:v>
                </c:pt>
                <c:pt idx="147">
                  <c:v>470</c:v>
                </c:pt>
                <c:pt idx="148">
                  <c:v>485.88</c:v>
                </c:pt>
                <c:pt idx="149">
                  <c:v>551.58400000000006</c:v>
                </c:pt>
                <c:pt idx="150">
                  <c:v>652.94400000000007</c:v>
                </c:pt>
                <c:pt idx="151">
                  <c:v>743.34399999999994</c:v>
                </c:pt>
                <c:pt idx="152">
                  <c:v>767.54399999999998</c:v>
                </c:pt>
                <c:pt idx="153">
                  <c:v>778.26400000000001</c:v>
                </c:pt>
                <c:pt idx="154">
                  <c:v>787.6880000000001</c:v>
                </c:pt>
                <c:pt idx="155">
                  <c:v>794.2</c:v>
                </c:pt>
                <c:pt idx="156">
                  <c:v>787.43200000000002</c:v>
                </c:pt>
                <c:pt idx="157">
                  <c:v>783</c:v>
                </c:pt>
                <c:pt idx="158">
                  <c:v>774.84800000000007</c:v>
                </c:pt>
                <c:pt idx="159">
                  <c:v>774.86399999999992</c:v>
                </c:pt>
                <c:pt idx="160">
                  <c:v>784.80799999999999</c:v>
                </c:pt>
                <c:pt idx="161">
                  <c:v>799.88800000000003</c:v>
                </c:pt>
                <c:pt idx="162">
                  <c:v>787.55200000000002</c:v>
                </c:pt>
                <c:pt idx="163">
                  <c:v>742.08800000000008</c:v>
                </c:pt>
                <c:pt idx="164">
                  <c:v>700.89600000000007</c:v>
                </c:pt>
                <c:pt idx="165">
                  <c:v>648.22400000000005</c:v>
                </c:pt>
                <c:pt idx="166">
                  <c:v>631.11199999999997</c:v>
                </c:pt>
                <c:pt idx="167">
                  <c:v>594.44000000000005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2-45B0-995E-7EE9134845A7}"/>
            </c:ext>
          </c:extLst>
        </c:ser>
        <c:ser>
          <c:idx val="1"/>
          <c:order val="1"/>
          <c:tx>
            <c:strRef>
              <c:f>Berechnungen!$K$9</c:f>
              <c:strCache>
                <c:ptCount val="1"/>
                <c:pt idx="0">
                  <c:v>Windkraft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Berechnungen!$K$10:$K$177</c:f>
              <c:numCache>
                <c:formatCode>General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12-45B0-995E-7EE9134845A7}"/>
            </c:ext>
          </c:extLst>
        </c:ser>
        <c:ser>
          <c:idx val="2"/>
          <c:order val="2"/>
          <c:tx>
            <c:strRef>
              <c:f>Berechnungen!$L$9</c:f>
              <c:strCache>
                <c:ptCount val="1"/>
                <c:pt idx="0">
                  <c:v>Solar PV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val>
            <c:numRef>
              <c:f>Berechnungen!$L$10:$L$177</c:f>
              <c:numCache>
                <c:formatCode>General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12-45B0-995E-7EE9134845A7}"/>
            </c:ext>
          </c:extLst>
        </c:ser>
        <c:ser>
          <c:idx val="3"/>
          <c:order val="3"/>
          <c:tx>
            <c:strRef>
              <c:f>Berechnungen!$M$9</c:f>
              <c:strCache>
                <c:ptCount val="1"/>
                <c:pt idx="0">
                  <c:v>Offshore-Wind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val>
            <c:numRef>
              <c:f>Berechnungen!$M$10:$M$177</c:f>
              <c:numCache>
                <c:formatCode>General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12-45B0-995E-7EE9134845A7}"/>
            </c:ext>
          </c:extLst>
        </c:ser>
        <c:ser>
          <c:idx val="4"/>
          <c:order val="4"/>
          <c:tx>
            <c:strRef>
              <c:f>Berechnungen!$T$9</c:f>
              <c:strCache>
                <c:ptCount val="1"/>
                <c:pt idx="0">
                  <c:v>ActualCh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val>
            <c:numRef>
              <c:f>Berechnungen!$T$10:$T$177</c:f>
              <c:numCache>
                <c:formatCode>General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12-45B0-995E-7EE9134845A7}"/>
            </c:ext>
          </c:extLst>
        </c:ser>
        <c:ser>
          <c:idx val="5"/>
          <c:order val="5"/>
          <c:tx>
            <c:strRef>
              <c:f>Berechnungen!$U$9</c:f>
              <c:strCache>
                <c:ptCount val="1"/>
                <c:pt idx="0">
                  <c:v>Speicher entladen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val>
            <c:numRef>
              <c:f>Berechnungen!$U$10:$U$177</c:f>
              <c:numCache>
                <c:formatCode>General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12-45B0-995E-7EE9134845A7}"/>
            </c:ext>
          </c:extLst>
        </c:ser>
        <c:ser>
          <c:idx val="6"/>
          <c:order val="6"/>
          <c:tx>
            <c:strRef>
              <c:f>Berechnungen!$W$9</c:f>
              <c:strCache>
                <c:ptCount val="1"/>
                <c:pt idx="0">
                  <c:v>Gasturbine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val>
            <c:numRef>
              <c:f>Berechnungen!$W$10:$W$177</c:f>
              <c:numCache>
                <c:formatCode>General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12-45B0-995E-7EE9134845A7}"/>
            </c:ext>
          </c:extLst>
        </c:ser>
        <c:ser>
          <c:idx val="7"/>
          <c:order val="7"/>
          <c:tx>
            <c:strRef>
              <c:f>Berechnungen!$X$9</c:f>
              <c:strCache>
                <c:ptCount val="1"/>
                <c:pt idx="0">
                  <c:v>nicht bereitgestellte Energie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val>
            <c:numRef>
              <c:f>Berechnungen!$X$10:$X$177</c:f>
              <c:numCache>
                <c:formatCode>General</c:formatCode>
                <c:ptCount val="168"/>
                <c:pt idx="0">
                  <c:v>485.99199999999996</c:v>
                </c:pt>
                <c:pt idx="1">
                  <c:v>468.2</c:v>
                </c:pt>
                <c:pt idx="2">
                  <c:v>449.536</c:v>
                </c:pt>
                <c:pt idx="3">
                  <c:v>425.91199999999998</c:v>
                </c:pt>
                <c:pt idx="4">
                  <c:v>421.86400000000003</c:v>
                </c:pt>
                <c:pt idx="5">
                  <c:v>435.12</c:v>
                </c:pt>
                <c:pt idx="6">
                  <c:v>441.32800000000003</c:v>
                </c:pt>
                <c:pt idx="7">
                  <c:v>475.83199999999999</c:v>
                </c:pt>
                <c:pt idx="8">
                  <c:v>496.29599999999999</c:v>
                </c:pt>
                <c:pt idx="9">
                  <c:v>523.53599999999994</c:v>
                </c:pt>
                <c:pt idx="10">
                  <c:v>550.73599999999999</c:v>
                </c:pt>
                <c:pt idx="11">
                  <c:v>565.10400000000004</c:v>
                </c:pt>
                <c:pt idx="12">
                  <c:v>564.928</c:v>
                </c:pt>
                <c:pt idx="13">
                  <c:v>563.25599999999997</c:v>
                </c:pt>
                <c:pt idx="14">
                  <c:v>555.024</c:v>
                </c:pt>
                <c:pt idx="15">
                  <c:v>558.096</c:v>
                </c:pt>
                <c:pt idx="16">
                  <c:v>580.57600000000002</c:v>
                </c:pt>
                <c:pt idx="17">
                  <c:v>607.26400000000001</c:v>
                </c:pt>
                <c:pt idx="18">
                  <c:v>609.26400000000001</c:v>
                </c:pt>
                <c:pt idx="19">
                  <c:v>582.12800000000004</c:v>
                </c:pt>
                <c:pt idx="20">
                  <c:v>562.47199999999998</c:v>
                </c:pt>
                <c:pt idx="21">
                  <c:v>521.15199999999993</c:v>
                </c:pt>
                <c:pt idx="22">
                  <c:v>529</c:v>
                </c:pt>
                <c:pt idx="23">
                  <c:v>498.024</c:v>
                </c:pt>
                <c:pt idx="24">
                  <c:v>474.23199999999997</c:v>
                </c:pt>
                <c:pt idx="25">
                  <c:v>453.21600000000001</c:v>
                </c:pt>
                <c:pt idx="26">
                  <c:v>443.68800000000005</c:v>
                </c:pt>
                <c:pt idx="27">
                  <c:v>436.10400000000004</c:v>
                </c:pt>
                <c:pt idx="28">
                  <c:v>450.72800000000007</c:v>
                </c:pt>
                <c:pt idx="29">
                  <c:v>499.31199999999995</c:v>
                </c:pt>
                <c:pt idx="30">
                  <c:v>562</c:v>
                </c:pt>
                <c:pt idx="31">
                  <c:v>634.13599999999997</c:v>
                </c:pt>
                <c:pt idx="32">
                  <c:v>666.76</c:v>
                </c:pt>
                <c:pt idx="33">
                  <c:v>690.31200000000001</c:v>
                </c:pt>
                <c:pt idx="34">
                  <c:v>699.79200000000003</c:v>
                </c:pt>
                <c:pt idx="35">
                  <c:v>706.44</c:v>
                </c:pt>
                <c:pt idx="36">
                  <c:v>707.88800000000003</c:v>
                </c:pt>
                <c:pt idx="37">
                  <c:v>704.74399999999991</c:v>
                </c:pt>
                <c:pt idx="38">
                  <c:v>702.06399999999996</c:v>
                </c:pt>
                <c:pt idx="39">
                  <c:v>705.06399999999996</c:v>
                </c:pt>
                <c:pt idx="40">
                  <c:v>723.82399999999996</c:v>
                </c:pt>
                <c:pt idx="41">
                  <c:v>741.83199999999999</c:v>
                </c:pt>
                <c:pt idx="42">
                  <c:v>730.4</c:v>
                </c:pt>
                <c:pt idx="43">
                  <c:v>693.08800000000008</c:v>
                </c:pt>
                <c:pt idx="44">
                  <c:v>653.70400000000006</c:v>
                </c:pt>
                <c:pt idx="45">
                  <c:v>613.904</c:v>
                </c:pt>
                <c:pt idx="46">
                  <c:v>603.64800000000002</c:v>
                </c:pt>
                <c:pt idx="47">
                  <c:v>562.24800000000005</c:v>
                </c:pt>
                <c:pt idx="48">
                  <c:v>536.31200000000001</c:v>
                </c:pt>
                <c:pt idx="49">
                  <c:v>515.25599999999997</c:v>
                </c:pt>
                <c:pt idx="50">
                  <c:v>505.16800000000006</c:v>
                </c:pt>
                <c:pt idx="51">
                  <c:v>494.99199999999996</c:v>
                </c:pt>
                <c:pt idx="52">
                  <c:v>502.00800000000004</c:v>
                </c:pt>
                <c:pt idx="53">
                  <c:v>546.05600000000004</c:v>
                </c:pt>
                <c:pt idx="54">
                  <c:v>602.68799999999999</c:v>
                </c:pt>
                <c:pt idx="55">
                  <c:v>673.35199999999998</c:v>
                </c:pt>
                <c:pt idx="56">
                  <c:v>698.67200000000003</c:v>
                </c:pt>
                <c:pt idx="57">
                  <c:v>724.26400000000001</c:v>
                </c:pt>
                <c:pt idx="58">
                  <c:v>736.05600000000004</c:v>
                </c:pt>
                <c:pt idx="59">
                  <c:v>744.96</c:v>
                </c:pt>
                <c:pt idx="60">
                  <c:v>739.2</c:v>
                </c:pt>
                <c:pt idx="61">
                  <c:v>734.43200000000002</c:v>
                </c:pt>
                <c:pt idx="62">
                  <c:v>724.53600000000006</c:v>
                </c:pt>
                <c:pt idx="63">
                  <c:v>723.53600000000006</c:v>
                </c:pt>
                <c:pt idx="64">
                  <c:v>738.74399999999991</c:v>
                </c:pt>
                <c:pt idx="65">
                  <c:v>762.37600000000009</c:v>
                </c:pt>
                <c:pt idx="66">
                  <c:v>748.94399999999996</c:v>
                </c:pt>
                <c:pt idx="67">
                  <c:v>704.45600000000002</c:v>
                </c:pt>
                <c:pt idx="68">
                  <c:v>666.56000000000006</c:v>
                </c:pt>
                <c:pt idx="69">
                  <c:v>626.21600000000001</c:v>
                </c:pt>
                <c:pt idx="70">
                  <c:v>619.75199999999995</c:v>
                </c:pt>
                <c:pt idx="71">
                  <c:v>583.38400000000001</c:v>
                </c:pt>
                <c:pt idx="72">
                  <c:v>553.21600000000001</c:v>
                </c:pt>
                <c:pt idx="73">
                  <c:v>532.68799999999999</c:v>
                </c:pt>
                <c:pt idx="74">
                  <c:v>521.41599999999994</c:v>
                </c:pt>
                <c:pt idx="75">
                  <c:v>509.24</c:v>
                </c:pt>
                <c:pt idx="76">
                  <c:v>519.91999999999996</c:v>
                </c:pt>
                <c:pt idx="77">
                  <c:v>558.56000000000006</c:v>
                </c:pt>
                <c:pt idx="78">
                  <c:v>619.20800000000008</c:v>
                </c:pt>
                <c:pt idx="79">
                  <c:v>687.93600000000004</c:v>
                </c:pt>
                <c:pt idx="80">
                  <c:v>718.83199999999999</c:v>
                </c:pt>
                <c:pt idx="81">
                  <c:v>740.928</c:v>
                </c:pt>
                <c:pt idx="82">
                  <c:v>748.12</c:v>
                </c:pt>
                <c:pt idx="83">
                  <c:v>750.70399999999995</c:v>
                </c:pt>
                <c:pt idx="84">
                  <c:v>740.12</c:v>
                </c:pt>
                <c:pt idx="85">
                  <c:v>726.45600000000002</c:v>
                </c:pt>
                <c:pt idx="86">
                  <c:v>720.92</c:v>
                </c:pt>
                <c:pt idx="87">
                  <c:v>717.58399999999995</c:v>
                </c:pt>
                <c:pt idx="88">
                  <c:v>738.16800000000001</c:v>
                </c:pt>
                <c:pt idx="89">
                  <c:v>764.64800000000002</c:v>
                </c:pt>
                <c:pt idx="90">
                  <c:v>750.12800000000004</c:v>
                </c:pt>
                <c:pt idx="91">
                  <c:v>704.64</c:v>
                </c:pt>
                <c:pt idx="92">
                  <c:v>666.36</c:v>
                </c:pt>
                <c:pt idx="93">
                  <c:v>622.44000000000005</c:v>
                </c:pt>
                <c:pt idx="94">
                  <c:v>616.16800000000001</c:v>
                </c:pt>
                <c:pt idx="95">
                  <c:v>575.83199999999999</c:v>
                </c:pt>
                <c:pt idx="96">
                  <c:v>552.79200000000003</c:v>
                </c:pt>
                <c:pt idx="97">
                  <c:v>527.952</c:v>
                </c:pt>
                <c:pt idx="98">
                  <c:v>510.12</c:v>
                </c:pt>
                <c:pt idx="99">
                  <c:v>497.93599999999998</c:v>
                </c:pt>
                <c:pt idx="100">
                  <c:v>500.74400000000003</c:v>
                </c:pt>
                <c:pt idx="101">
                  <c:v>517.58400000000006</c:v>
                </c:pt>
                <c:pt idx="102">
                  <c:v>542.88800000000003</c:v>
                </c:pt>
                <c:pt idx="103">
                  <c:v>600.22400000000005</c:v>
                </c:pt>
                <c:pt idx="104">
                  <c:v>637.15199999999993</c:v>
                </c:pt>
                <c:pt idx="105">
                  <c:v>674.08</c:v>
                </c:pt>
                <c:pt idx="106">
                  <c:v>694.99199999999996</c:v>
                </c:pt>
                <c:pt idx="107">
                  <c:v>703.74399999999991</c:v>
                </c:pt>
                <c:pt idx="108">
                  <c:v>698.58399999999995</c:v>
                </c:pt>
                <c:pt idx="109">
                  <c:v>682.46399999999994</c:v>
                </c:pt>
                <c:pt idx="110">
                  <c:v>671.12</c:v>
                </c:pt>
                <c:pt idx="111">
                  <c:v>671.64</c:v>
                </c:pt>
                <c:pt idx="112">
                  <c:v>685.68000000000006</c:v>
                </c:pt>
                <c:pt idx="113">
                  <c:v>708.52800000000002</c:v>
                </c:pt>
                <c:pt idx="114">
                  <c:v>688.47199999999998</c:v>
                </c:pt>
                <c:pt idx="115">
                  <c:v>639.88800000000003</c:v>
                </c:pt>
                <c:pt idx="116">
                  <c:v>611.01599999999996</c:v>
                </c:pt>
                <c:pt idx="117">
                  <c:v>568.58400000000006</c:v>
                </c:pt>
                <c:pt idx="118">
                  <c:v>561.55200000000002</c:v>
                </c:pt>
                <c:pt idx="119">
                  <c:v>527.60800000000006</c:v>
                </c:pt>
                <c:pt idx="120">
                  <c:v>501.096</c:v>
                </c:pt>
                <c:pt idx="121">
                  <c:v>482.23199999999997</c:v>
                </c:pt>
                <c:pt idx="122">
                  <c:v>470.34400000000005</c:v>
                </c:pt>
                <c:pt idx="123">
                  <c:v>456.92</c:v>
                </c:pt>
                <c:pt idx="124">
                  <c:v>451.26400000000001</c:v>
                </c:pt>
                <c:pt idx="125">
                  <c:v>467.36</c:v>
                </c:pt>
                <c:pt idx="126">
                  <c:v>485.024</c:v>
                </c:pt>
                <c:pt idx="127">
                  <c:v>529.79999999999995</c:v>
                </c:pt>
                <c:pt idx="128">
                  <c:v>561.59199999999998</c:v>
                </c:pt>
                <c:pt idx="129">
                  <c:v>593.18400000000008</c:v>
                </c:pt>
                <c:pt idx="130">
                  <c:v>619.86400000000003</c:v>
                </c:pt>
                <c:pt idx="131">
                  <c:v>635.40800000000002</c:v>
                </c:pt>
                <c:pt idx="132">
                  <c:v>625.096</c:v>
                </c:pt>
                <c:pt idx="133">
                  <c:v>610.88</c:v>
                </c:pt>
                <c:pt idx="134">
                  <c:v>598.31200000000001</c:v>
                </c:pt>
                <c:pt idx="135">
                  <c:v>601.33600000000001</c:v>
                </c:pt>
                <c:pt idx="136">
                  <c:v>622.952</c:v>
                </c:pt>
                <c:pt idx="137">
                  <c:v>648.30399999999997</c:v>
                </c:pt>
                <c:pt idx="138">
                  <c:v>645.52</c:v>
                </c:pt>
                <c:pt idx="139">
                  <c:v>619.32800000000009</c:v>
                </c:pt>
                <c:pt idx="140">
                  <c:v>597.52</c:v>
                </c:pt>
                <c:pt idx="141">
                  <c:v>569.59199999999998</c:v>
                </c:pt>
                <c:pt idx="142">
                  <c:v>574.35199999999998</c:v>
                </c:pt>
                <c:pt idx="143">
                  <c:v>540.28</c:v>
                </c:pt>
                <c:pt idx="144">
                  <c:v>510.952</c:v>
                </c:pt>
                <c:pt idx="145">
                  <c:v>487.16800000000006</c:v>
                </c:pt>
                <c:pt idx="146">
                  <c:v>476.92</c:v>
                </c:pt>
                <c:pt idx="147">
                  <c:v>470</c:v>
                </c:pt>
                <c:pt idx="148">
                  <c:v>485.88</c:v>
                </c:pt>
                <c:pt idx="149">
                  <c:v>551.58400000000006</c:v>
                </c:pt>
                <c:pt idx="150">
                  <c:v>652.94400000000007</c:v>
                </c:pt>
                <c:pt idx="151">
                  <c:v>743.34399999999994</c:v>
                </c:pt>
                <c:pt idx="152">
                  <c:v>767.54399999999998</c:v>
                </c:pt>
                <c:pt idx="153">
                  <c:v>778.26400000000001</c:v>
                </c:pt>
                <c:pt idx="154">
                  <c:v>787.6880000000001</c:v>
                </c:pt>
                <c:pt idx="155">
                  <c:v>794.2</c:v>
                </c:pt>
                <c:pt idx="156">
                  <c:v>787.43200000000002</c:v>
                </c:pt>
                <c:pt idx="157">
                  <c:v>783</c:v>
                </c:pt>
                <c:pt idx="158">
                  <c:v>774.84800000000007</c:v>
                </c:pt>
                <c:pt idx="159">
                  <c:v>774.86399999999992</c:v>
                </c:pt>
                <c:pt idx="160">
                  <c:v>784.80799999999999</c:v>
                </c:pt>
                <c:pt idx="161">
                  <c:v>799.88800000000003</c:v>
                </c:pt>
                <c:pt idx="162">
                  <c:v>787.55200000000002</c:v>
                </c:pt>
                <c:pt idx="163">
                  <c:v>742.08800000000008</c:v>
                </c:pt>
                <c:pt idx="164">
                  <c:v>700.89600000000007</c:v>
                </c:pt>
                <c:pt idx="165">
                  <c:v>648.22400000000005</c:v>
                </c:pt>
                <c:pt idx="166">
                  <c:v>631.11199999999997</c:v>
                </c:pt>
                <c:pt idx="167">
                  <c:v>594.44000000000005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912-45B0-995E-7EE9134845A7}"/>
            </c:ext>
          </c:extLst>
        </c:ser>
        <c:ser>
          <c:idx val="8"/>
          <c:order val="8"/>
          <c:tx>
            <c:strRef>
              <c:f>Berechnungen!$Y$9</c:f>
              <c:strCache>
                <c:ptCount val="1"/>
                <c:pt idx="0">
                  <c:v>Curtailment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val>
            <c:numRef>
              <c:f>Berechnungen!$Y$10:$Y$177</c:f>
              <c:numCache>
                <c:formatCode>General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912-45B0-995E-7EE913484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9090640"/>
        <c:axId val="1599088720"/>
      </c:areaChart>
      <c:catAx>
        <c:axId val="159909064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99088720"/>
        <c:crosses val="autoZero"/>
        <c:auto val="1"/>
        <c:lblAlgn val="ctr"/>
        <c:lblOffset val="100"/>
        <c:noMultiLvlLbl val="0"/>
      </c:catAx>
      <c:valAx>
        <c:axId val="159908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99090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D8-4CAE-B293-93ECAE7CD0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D8-4CAE-B293-93ECAE7CD0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D8-4CAE-B293-93ECAE7CD054}"/>
              </c:ext>
            </c:extLst>
          </c:dPt>
          <c:cat>
            <c:strRef>
              <c:f>Berechnungen!$C$180:$E$180</c:f>
              <c:strCache>
                <c:ptCount val="3"/>
                <c:pt idx="0">
                  <c:v>Wärmepumpe</c:v>
                </c:pt>
                <c:pt idx="1">
                  <c:v>Biomasse</c:v>
                </c:pt>
                <c:pt idx="2">
                  <c:v>Gas</c:v>
                </c:pt>
              </c:strCache>
            </c:strRef>
          </c:cat>
          <c:val>
            <c:numRef>
              <c:f>Berechnungen!$C$181:$E$181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6-41A2-A803-26E55CEA9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3B-4122-8D58-8DD8F41BB5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3B-4122-8D58-8DD8F41BB5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C3B-4122-8D58-8DD8F41BB5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C3B-4122-8D58-8DD8F41BB5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C3B-4122-8D58-8DD8F41BB55A}"/>
              </c:ext>
            </c:extLst>
          </c:dPt>
          <c:cat>
            <c:strRef>
              <c:f>(Berechnungen!$K$180:$M$180,Berechnungen!$W$180:$X$180)</c:f>
              <c:strCache>
                <c:ptCount val="5"/>
                <c:pt idx="0">
                  <c:v>Windkraft</c:v>
                </c:pt>
                <c:pt idx="1">
                  <c:v>Solar PV</c:v>
                </c:pt>
                <c:pt idx="2">
                  <c:v>Offshore-Wind</c:v>
                </c:pt>
                <c:pt idx="3">
                  <c:v>Gas</c:v>
                </c:pt>
                <c:pt idx="4">
                  <c:v>nicht bereitgestellte Energie</c:v>
                </c:pt>
              </c:strCache>
            </c:strRef>
          </c:cat>
          <c:val>
            <c:numRef>
              <c:f>(Berechnungen!$K$181:$M$181,Berechnungen!$W$181:$X$181)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103284.46399999999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E-4E8E-A79D-925889650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95-46AB-AA35-AA15AF7DE1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95-46AB-AA35-AA15AF7DE1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95-46AB-AA35-AA15AF7DE1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F95-46AB-AA35-AA15AF7DE168}"/>
              </c:ext>
            </c:extLst>
          </c:dPt>
          <c:cat>
            <c:strRef>
              <c:f>Berechnungen!$B$180:$E$180</c:f>
              <c:strCache>
                <c:ptCount val="4"/>
                <c:pt idx="0">
                  <c:v>fehlene Heizkapazität</c:v>
                </c:pt>
                <c:pt idx="1">
                  <c:v>Wärmepumpe</c:v>
                </c:pt>
                <c:pt idx="2">
                  <c:v>Biomasse</c:v>
                </c:pt>
                <c:pt idx="3">
                  <c:v>Gas</c:v>
                </c:pt>
              </c:strCache>
            </c:strRef>
          </c:cat>
          <c:val>
            <c:numRef>
              <c:f>Berechnungen!$B$181:$E$181</c:f>
              <c:numCache>
                <c:formatCode>General</c:formatCode>
                <c:ptCount val="4"/>
                <c:pt idx="0">
                  <c:v>217909.12581400259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0-46BD-8880-B57C3912D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15" fmlaLink="$E$9" horiz="1" inc="10" max="2000" page="10" val="0"/>
</file>

<file path=xl/ctrlProps/ctrlProp2.xml><?xml version="1.0" encoding="utf-8"?>
<formControlPr xmlns="http://schemas.microsoft.com/office/spreadsheetml/2009/9/main" objectType="Scroll" dx="15" fmlaLink="$E$13" horiz="1" inc="10" max="7500" page="10" val="0"/>
</file>

<file path=xl/ctrlProps/ctrlProp3.xml><?xml version="1.0" encoding="utf-8"?>
<formControlPr xmlns="http://schemas.microsoft.com/office/spreadsheetml/2009/9/main" objectType="Scroll" dx="15" fmlaLink="$F$22" horiz="1" inc="10" max="2500" page="10" val="0"/>
</file>

<file path=xl/ctrlProps/ctrlProp4.xml><?xml version="1.0" encoding="utf-8"?>
<formControlPr xmlns="http://schemas.microsoft.com/office/spreadsheetml/2009/9/main" objectType="Scroll" dx="15" fmlaLink="$F$23" horiz="1" inc="10" max="2500" page="10" val="0"/>
</file>

<file path=xl/ctrlProps/ctrlProp5.xml><?xml version="1.0" encoding="utf-8"?>
<formControlPr xmlns="http://schemas.microsoft.com/office/spreadsheetml/2009/9/main" objectType="Scroll" dx="15" fmlaLink="$F$24" horiz="1" inc="10" max="2500" page="10" val="0"/>
</file>

<file path=xl/ctrlProps/ctrlProp6.xml><?xml version="1.0" encoding="utf-8"?>
<formControlPr xmlns="http://schemas.microsoft.com/office/spreadsheetml/2009/9/main" objectType="Scroll" dx="15" fmlaLink="$E$6" horiz="1" inc="10" max="1500" page="10" val="0"/>
</file>

<file path=xl/ctrlProps/ctrlProp7.xml><?xml version="1.0" encoding="utf-8"?>
<formControlPr xmlns="http://schemas.microsoft.com/office/spreadsheetml/2009/9/main" objectType="Scroll" dx="15" fmlaLink="$E$7" horiz="1" inc="10" max="3750" page="1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277088</xdr:colOff>
      <xdr:row>2</xdr:row>
      <xdr:rowOff>38099</xdr:rowOff>
    </xdr:from>
    <xdr:to>
      <xdr:col>21</xdr:col>
      <xdr:colOff>292964</xdr:colOff>
      <xdr:row>24</xdr:row>
      <xdr:rowOff>182562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299457</xdr:colOff>
      <xdr:row>24</xdr:row>
      <xdr:rowOff>229630</xdr:rowOff>
    </xdr:from>
    <xdr:to>
      <xdr:col>15</xdr:col>
      <xdr:colOff>603392</xdr:colOff>
      <xdr:row>43</xdr:row>
      <xdr:rowOff>93572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689679</xdr:colOff>
      <xdr:row>24</xdr:row>
      <xdr:rowOff>229630</xdr:rowOff>
    </xdr:from>
    <xdr:to>
      <xdr:col>21</xdr:col>
      <xdr:colOff>274778</xdr:colOff>
      <xdr:row>43</xdr:row>
      <xdr:rowOff>93572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5</xdr:row>
          <xdr:rowOff>38100</xdr:rowOff>
        </xdr:from>
        <xdr:to>
          <xdr:col>7</xdr:col>
          <xdr:colOff>38100</xdr:colOff>
          <xdr:row>5</xdr:row>
          <xdr:rowOff>215900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6</xdr:row>
          <xdr:rowOff>38100</xdr:rowOff>
        </xdr:from>
        <xdr:to>
          <xdr:col>7</xdr:col>
          <xdr:colOff>38100</xdr:colOff>
          <xdr:row>6</xdr:row>
          <xdr:rowOff>215900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8</xdr:row>
          <xdr:rowOff>38100</xdr:rowOff>
        </xdr:from>
        <xdr:to>
          <xdr:col>7</xdr:col>
          <xdr:colOff>38100</xdr:colOff>
          <xdr:row>8</xdr:row>
          <xdr:rowOff>215900</xdr:rowOff>
        </xdr:to>
        <xdr:sp macro="" textlink="">
          <xdr:nvSpPr>
            <xdr:cNvPr id="1029" name="Scroll Bar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12</xdr:row>
          <xdr:rowOff>38100</xdr:rowOff>
        </xdr:from>
        <xdr:to>
          <xdr:col>7</xdr:col>
          <xdr:colOff>38100</xdr:colOff>
          <xdr:row>12</xdr:row>
          <xdr:rowOff>215900</xdr:rowOff>
        </xdr:to>
        <xdr:sp macro="" textlink="">
          <xdr:nvSpPr>
            <xdr:cNvPr id="1030" name="Scroll Bar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292100</xdr:colOff>
          <xdr:row>21</xdr:row>
          <xdr:rowOff>50800</xdr:rowOff>
        </xdr:from>
        <xdr:to>
          <xdr:col>7</xdr:col>
          <xdr:colOff>990600</xdr:colOff>
          <xdr:row>21</xdr:row>
          <xdr:rowOff>228600</xdr:rowOff>
        </xdr:to>
        <xdr:sp macro="" textlink="">
          <xdr:nvSpPr>
            <xdr:cNvPr id="1033" name="Scroll Bar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292100</xdr:colOff>
          <xdr:row>22</xdr:row>
          <xdr:rowOff>50800</xdr:rowOff>
        </xdr:from>
        <xdr:to>
          <xdr:col>7</xdr:col>
          <xdr:colOff>990600</xdr:colOff>
          <xdr:row>22</xdr:row>
          <xdr:rowOff>228600</xdr:rowOff>
        </xdr:to>
        <xdr:sp macro="" textlink="">
          <xdr:nvSpPr>
            <xdr:cNvPr id="1034" name="Scroll Bar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292100</xdr:colOff>
          <xdr:row>23</xdr:row>
          <xdr:rowOff>50800</xdr:rowOff>
        </xdr:from>
        <xdr:to>
          <xdr:col>7</xdr:col>
          <xdr:colOff>990600</xdr:colOff>
          <xdr:row>23</xdr:row>
          <xdr:rowOff>228600</xdr:rowOff>
        </xdr:to>
        <xdr:sp macro="" textlink="">
          <xdr:nvSpPr>
            <xdr:cNvPr id="1035" name="Scroll Bar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19</xdr:col>
      <xdr:colOff>52918</xdr:colOff>
      <xdr:row>0</xdr:row>
      <xdr:rowOff>10583</xdr:rowOff>
    </xdr:from>
    <xdr:to>
      <xdr:col>20</xdr:col>
      <xdr:colOff>702999</xdr:colOff>
      <xdr:row>1</xdr:row>
      <xdr:rowOff>250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DF3F525-FBAF-C823-8355-F9A8687F1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436168" y="10583"/>
          <a:ext cx="1475581" cy="54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698501</xdr:colOff>
      <xdr:row>0</xdr:row>
      <xdr:rowOff>0</xdr:rowOff>
    </xdr:from>
    <xdr:to>
      <xdr:col>18</xdr:col>
      <xdr:colOff>481001</xdr:colOff>
      <xdr:row>0</xdr:row>
      <xdr:rowOff>540000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E51CD47-3B3D-ACD2-555E-4F73279FD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779751" y="0"/>
          <a:ext cx="2259000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206375</xdr:colOff>
      <xdr:row>187</xdr:row>
      <xdr:rowOff>120650</xdr:rowOff>
    </xdr:from>
    <xdr:to>
      <xdr:col>17</xdr:col>
      <xdr:colOff>892175</xdr:colOff>
      <xdr:row>202</xdr:row>
      <xdr:rowOff>101600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641350</xdr:colOff>
      <xdr:row>188</xdr:row>
      <xdr:rowOff>0</xdr:rowOff>
    </xdr:from>
    <xdr:to>
      <xdr:col>11</xdr:col>
      <xdr:colOff>717550</xdr:colOff>
      <xdr:row>202</xdr:row>
      <xdr:rowOff>165100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584200</xdr:colOff>
      <xdr:row>186</xdr:row>
      <xdr:rowOff>12700</xdr:rowOff>
    </xdr:from>
    <xdr:to>
      <xdr:col>24</xdr:col>
      <xdr:colOff>412750</xdr:colOff>
      <xdr:row>200</xdr:row>
      <xdr:rowOff>177800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381000</xdr:colOff>
      <xdr:row>155</xdr:row>
      <xdr:rowOff>12700</xdr:rowOff>
    </xdr:from>
    <xdr:to>
      <xdr:col>14</xdr:col>
      <xdr:colOff>304800</xdr:colOff>
      <xdr:row>169</xdr:row>
      <xdr:rowOff>177800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08299-0EFC-4513-B629-05D6C3E85736}">
  <sheetPr codeName="Tabelle1">
    <tabColor theme="9" tint="0.59999389629810485"/>
  </sheetPr>
  <dimension ref="A1:U49"/>
  <sheetViews>
    <sheetView showGridLines="0" tabSelected="1" zoomScale="120" zoomScaleNormal="120" workbookViewId="0">
      <selection activeCell="E6" sqref="E6"/>
    </sheetView>
  </sheetViews>
  <sheetFormatPr baseColWidth="10" defaultRowHeight="15" x14ac:dyDescent="0.2"/>
  <cols>
    <col min="1" max="1" width="20.6640625" customWidth="1"/>
    <col min="2" max="2" width="21.33203125" bestFit="1" customWidth="1"/>
    <col min="3" max="3" width="18.6640625" customWidth="1"/>
    <col min="4" max="4" width="15.5" bestFit="1" customWidth="1"/>
    <col min="5" max="5" width="15.6640625" bestFit="1" customWidth="1"/>
    <col min="6" max="6" width="13.33203125" customWidth="1"/>
    <col min="7" max="7" width="7.83203125" customWidth="1"/>
    <col min="8" max="8" width="14" customWidth="1"/>
    <col min="9" max="9" width="5.6640625" bestFit="1" customWidth="1"/>
    <col min="10" max="10" width="11" customWidth="1"/>
  </cols>
  <sheetData>
    <row r="1" spans="1:21" ht="43" customHeight="1" x14ac:dyDescent="0.2">
      <c r="A1" s="53" t="s">
        <v>135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0" customHeight="1" thickBot="1" x14ac:dyDescent="0.25"/>
    <row r="3" spans="1:21" ht="20" customHeight="1" thickBot="1" x14ac:dyDescent="0.25">
      <c r="A3" s="55" t="s">
        <v>0</v>
      </c>
      <c r="B3" s="56"/>
    </row>
    <row r="4" spans="1:21" ht="20" customHeight="1" x14ac:dyDescent="0.2">
      <c r="A4" s="19" t="s">
        <v>1</v>
      </c>
      <c r="B4" s="20" t="s">
        <v>13</v>
      </c>
      <c r="C4" s="20" t="s">
        <v>12</v>
      </c>
      <c r="D4" s="20" t="s">
        <v>11</v>
      </c>
      <c r="E4" s="21" t="s">
        <v>4</v>
      </c>
    </row>
    <row r="5" spans="1:21" ht="20" customHeight="1" thickBot="1" x14ac:dyDescent="0.25">
      <c r="A5" s="22" t="s">
        <v>2</v>
      </c>
      <c r="B5" s="23" t="s">
        <v>50</v>
      </c>
      <c r="C5" s="23" t="s">
        <v>52</v>
      </c>
      <c r="D5" s="23" t="s">
        <v>48</v>
      </c>
      <c r="E5" s="24" t="s">
        <v>3</v>
      </c>
    </row>
    <row r="6" spans="1:21" ht="20" customHeight="1" x14ac:dyDescent="0.2">
      <c r="A6" s="17" t="s">
        <v>6</v>
      </c>
      <c r="B6" s="11">
        <f>Parameter!H16</f>
        <v>1393.1304397260276</v>
      </c>
      <c r="C6" s="11">
        <f>Parameter!I16</f>
        <v>2</v>
      </c>
      <c r="D6" s="11">
        <f>Parameter!J16</f>
        <v>13</v>
      </c>
      <c r="E6" s="12">
        <v>0</v>
      </c>
      <c r="F6" s="8">
        <v>0</v>
      </c>
      <c r="G6" s="7"/>
      <c r="H6" s="9">
        <v>1500</v>
      </c>
    </row>
    <row r="7" spans="1:21" ht="20" customHeight="1" x14ac:dyDescent="0.2">
      <c r="A7" s="18" t="s">
        <v>7</v>
      </c>
      <c r="B7" s="13">
        <f>Parameter!H17</f>
        <v>1619.9191169863016</v>
      </c>
      <c r="C7" s="13">
        <f>Parameter!I17</f>
        <v>0</v>
      </c>
      <c r="D7" s="13">
        <f>Parameter!J17</f>
        <v>31</v>
      </c>
      <c r="E7" s="14">
        <v>0</v>
      </c>
      <c r="F7" s="8">
        <v>0</v>
      </c>
      <c r="H7" s="9">
        <v>3750</v>
      </c>
    </row>
    <row r="8" spans="1:21" ht="20" customHeight="1" x14ac:dyDescent="0.2">
      <c r="A8" s="49" t="s">
        <v>8</v>
      </c>
      <c r="B8" s="13">
        <f>Parameter!H15</f>
        <v>802.00399424657542</v>
      </c>
      <c r="C8" s="13">
        <f>Parameter!I15</f>
        <v>57.8</v>
      </c>
      <c r="D8" s="13">
        <f>Parameter!J15</f>
        <v>181</v>
      </c>
      <c r="E8" s="14">
        <v>0</v>
      </c>
      <c r="F8" s="8" t="s">
        <v>134</v>
      </c>
      <c r="H8" s="9"/>
    </row>
    <row r="9" spans="1:21" ht="20" customHeight="1" thickBot="1" x14ac:dyDescent="0.25">
      <c r="A9" s="50" t="s">
        <v>129</v>
      </c>
      <c r="B9" s="15">
        <f>Parameter!H18</f>
        <v>1950.3826156164384</v>
      </c>
      <c r="C9" s="15">
        <f>Parameter!I18</f>
        <v>2.68</v>
      </c>
      <c r="D9" s="15">
        <f>Parameter!J18</f>
        <v>31</v>
      </c>
      <c r="E9" s="16">
        <v>0</v>
      </c>
      <c r="F9" s="8">
        <v>0</v>
      </c>
      <c r="H9" s="9">
        <v>2000</v>
      </c>
    </row>
    <row r="10" spans="1:21" ht="20" customHeight="1" thickBot="1" x14ac:dyDescent="0.25"/>
    <row r="11" spans="1:21" ht="20" customHeight="1" x14ac:dyDescent="0.2">
      <c r="A11" s="19" t="s">
        <v>9</v>
      </c>
      <c r="B11" s="20" t="s">
        <v>13</v>
      </c>
      <c r="C11" s="20" t="s">
        <v>12</v>
      </c>
      <c r="D11" s="20" t="s">
        <v>11</v>
      </c>
      <c r="E11" s="21" t="s">
        <v>4</v>
      </c>
    </row>
    <row r="12" spans="1:21" ht="20" customHeight="1" thickBot="1" x14ac:dyDescent="0.25">
      <c r="A12" s="22" t="s">
        <v>2</v>
      </c>
      <c r="B12" s="23" t="s">
        <v>51</v>
      </c>
      <c r="C12" s="23" t="s">
        <v>53</v>
      </c>
      <c r="D12" s="23" t="s">
        <v>48</v>
      </c>
      <c r="E12" s="24" t="s">
        <v>127</v>
      </c>
    </row>
    <row r="13" spans="1:21" ht="20" customHeight="1" thickBot="1" x14ac:dyDescent="0.25">
      <c r="A13" s="51" t="s">
        <v>10</v>
      </c>
      <c r="B13" s="25">
        <f>Parameter!H22</f>
        <v>298.87703041095892</v>
      </c>
      <c r="C13" s="26">
        <f>Parameter!I22</f>
        <v>4</v>
      </c>
      <c r="D13" s="27">
        <f>Parameter!J22</f>
        <v>67</v>
      </c>
      <c r="E13" s="6">
        <v>0</v>
      </c>
      <c r="F13" s="8">
        <v>0</v>
      </c>
      <c r="H13" s="9">
        <v>7500</v>
      </c>
    </row>
    <row r="14" spans="1:21" ht="20" customHeight="1" thickBot="1" x14ac:dyDescent="0.25"/>
    <row r="15" spans="1:21" ht="20" customHeight="1" x14ac:dyDescent="0.2">
      <c r="A15" s="19" t="s">
        <v>49</v>
      </c>
      <c r="B15" s="20" t="s">
        <v>83</v>
      </c>
      <c r="C15" s="20" t="s">
        <v>13</v>
      </c>
      <c r="D15" s="21" t="s">
        <v>86</v>
      </c>
    </row>
    <row r="16" spans="1:21" ht="20" customHeight="1" thickBot="1" x14ac:dyDescent="0.25">
      <c r="A16" s="22"/>
      <c r="B16" s="23" t="s">
        <v>3</v>
      </c>
      <c r="C16" s="23" t="s">
        <v>84</v>
      </c>
      <c r="D16" s="24" t="s">
        <v>2</v>
      </c>
    </row>
    <row r="17" spans="1:9" ht="20" customHeight="1" thickBot="1" x14ac:dyDescent="0.25">
      <c r="A17" s="10" t="s">
        <v>133</v>
      </c>
      <c r="B17" s="4">
        <v>500</v>
      </c>
      <c r="C17" s="5">
        <f>B17*1000</f>
        <v>500000</v>
      </c>
      <c r="D17" s="6">
        <v>0</v>
      </c>
      <c r="E17" s="46" t="str">
        <f>IF(AND(E9&gt;0,D17=0),"&lt;== LEITUNGSBAU ERFORDERLICH!","")</f>
        <v/>
      </c>
    </row>
    <row r="18" spans="1:9" ht="20" customHeight="1" thickBot="1" x14ac:dyDescent="0.25"/>
    <row r="19" spans="1:9" ht="20" customHeight="1" thickBot="1" x14ac:dyDescent="0.25">
      <c r="A19" s="55" t="s">
        <v>44</v>
      </c>
      <c r="B19" s="56"/>
    </row>
    <row r="20" spans="1:9" ht="20" customHeight="1" x14ac:dyDescent="0.2">
      <c r="A20" s="19" t="s">
        <v>1</v>
      </c>
      <c r="B20" s="20" t="s">
        <v>56</v>
      </c>
      <c r="C20" s="20" t="s">
        <v>13</v>
      </c>
      <c r="D20" s="20" t="s">
        <v>12</v>
      </c>
      <c r="E20" s="20" t="s">
        <v>11</v>
      </c>
      <c r="F20" s="21" t="s">
        <v>128</v>
      </c>
    </row>
    <row r="21" spans="1:9" ht="20" customHeight="1" thickBot="1" x14ac:dyDescent="0.25">
      <c r="A21" s="22" t="s">
        <v>2</v>
      </c>
      <c r="B21" s="23" t="s">
        <v>57</v>
      </c>
      <c r="C21" s="23" t="s">
        <v>50</v>
      </c>
      <c r="D21" s="23" t="s">
        <v>53</v>
      </c>
      <c r="E21" s="23" t="s">
        <v>48</v>
      </c>
      <c r="F21" s="24" t="s">
        <v>3</v>
      </c>
    </row>
    <row r="22" spans="1:9" ht="20" customHeight="1" x14ac:dyDescent="0.2">
      <c r="A22" s="28" t="s">
        <v>45</v>
      </c>
      <c r="B22" s="31">
        <v>0.34</v>
      </c>
      <c r="C22" s="11">
        <f>Parameter!K31</f>
        <v>2378.0821917808221</v>
      </c>
      <c r="D22" s="11">
        <f>Parameter!L31</f>
        <v>25</v>
      </c>
      <c r="E22" s="32">
        <f>Parameter!M31</f>
        <v>0</v>
      </c>
      <c r="F22" s="12">
        <v>0</v>
      </c>
      <c r="G22" s="8">
        <v>0</v>
      </c>
      <c r="I22" s="9">
        <v>2500</v>
      </c>
    </row>
    <row r="23" spans="1:9" ht="20" customHeight="1" x14ac:dyDescent="0.2">
      <c r="A23" s="29" t="s">
        <v>46</v>
      </c>
      <c r="B23" s="33">
        <f>Parameter!J32</f>
        <v>0</v>
      </c>
      <c r="C23" s="13">
        <f>Parameter!K32</f>
        <v>1833.4246575342468</v>
      </c>
      <c r="D23" s="13">
        <f>Parameter!L32</f>
        <v>74.099999999999994</v>
      </c>
      <c r="E23" s="34">
        <f>Parameter!M32</f>
        <v>56</v>
      </c>
      <c r="F23" s="14">
        <v>0</v>
      </c>
      <c r="G23" s="8">
        <v>0</v>
      </c>
      <c r="I23" s="9">
        <v>2500</v>
      </c>
    </row>
    <row r="24" spans="1:9" ht="20" customHeight="1" thickBot="1" x14ac:dyDescent="0.25">
      <c r="A24" s="30" t="s">
        <v>28</v>
      </c>
      <c r="B24" s="35">
        <f>Parameter!J33</f>
        <v>0</v>
      </c>
      <c r="C24" s="15">
        <f>Parameter!K33</f>
        <v>1591.7808219178082</v>
      </c>
      <c r="D24" s="15">
        <f>Parameter!L33</f>
        <v>73.650000000000006</v>
      </c>
      <c r="E24" s="36">
        <f>Parameter!M33</f>
        <v>102</v>
      </c>
      <c r="F24" s="16">
        <v>0</v>
      </c>
      <c r="G24" s="8">
        <v>0</v>
      </c>
      <c r="I24" s="9">
        <v>2500</v>
      </c>
    </row>
    <row r="25" spans="1:9" ht="20" customHeight="1" x14ac:dyDescent="0.2"/>
    <row r="26" spans="1:9" ht="20" customHeight="1" x14ac:dyDescent="0.2"/>
    <row r="27" spans="1:9" ht="20" customHeight="1" x14ac:dyDescent="0.2">
      <c r="A27" s="57" t="s">
        <v>90</v>
      </c>
      <c r="B27" s="57"/>
      <c r="C27" s="57"/>
      <c r="D27" s="57"/>
      <c r="E27" s="57"/>
    </row>
    <row r="28" spans="1:9" ht="20" customHeight="1" x14ac:dyDescent="0.2">
      <c r="A28" s="54" t="s">
        <v>131</v>
      </c>
      <c r="B28" s="54"/>
      <c r="C28" s="54"/>
      <c r="D28" s="47">
        <f>D39+D38</f>
        <v>0</v>
      </c>
      <c r="E28" s="44" t="s">
        <v>98</v>
      </c>
    </row>
    <row r="29" spans="1:9" ht="20" customHeight="1" x14ac:dyDescent="0.2">
      <c r="A29" s="54" t="s">
        <v>108</v>
      </c>
      <c r="B29" s="54"/>
      <c r="C29" s="54"/>
      <c r="D29" s="48">
        <f>D47+D46+D44+D42+D41+D43</f>
        <v>3211.9358981400255</v>
      </c>
      <c r="E29" s="44" t="s">
        <v>112</v>
      </c>
    </row>
    <row r="30" spans="1:9" ht="20" customHeight="1" x14ac:dyDescent="0.2">
      <c r="A30" s="54" t="s">
        <v>125</v>
      </c>
      <c r="B30" s="54"/>
      <c r="C30" s="54"/>
      <c r="D30" s="48">
        <f>Daten!B178/10</f>
        <v>1000</v>
      </c>
      <c r="E30" s="44" t="s">
        <v>124</v>
      </c>
    </row>
    <row r="31" spans="1:9" ht="20" customHeight="1" x14ac:dyDescent="0.2">
      <c r="A31" s="54" t="s">
        <v>126</v>
      </c>
      <c r="B31" s="54"/>
      <c r="C31" s="54"/>
      <c r="D31" s="48">
        <f>Daten!E178/10</f>
        <v>999.99999999999966</v>
      </c>
      <c r="E31" s="44" t="s">
        <v>124</v>
      </c>
    </row>
    <row r="32" spans="1:9" ht="20" customHeight="1" x14ac:dyDescent="0.2"/>
    <row r="33" spans="1:6" ht="20" customHeight="1" x14ac:dyDescent="0.2">
      <c r="A33" s="54" t="s">
        <v>94</v>
      </c>
      <c r="B33" s="54"/>
      <c r="C33" s="54"/>
      <c r="D33" s="13">
        <f>ROUND(Berechnungen!$X$181,0)</f>
        <v>103284</v>
      </c>
      <c r="E33" s="44" t="s">
        <v>95</v>
      </c>
      <c r="F33" s="46" t="str">
        <f>IF(D33&gt;0,"&lt;== Bringe diesen Wert auf 0","")</f>
        <v>&lt;== Bringe diesen Wert auf 0</v>
      </c>
    </row>
    <row r="34" spans="1:6" ht="20" customHeight="1" x14ac:dyDescent="0.2">
      <c r="A34" s="54" t="s">
        <v>93</v>
      </c>
      <c r="B34" s="54"/>
      <c r="C34" s="54"/>
      <c r="D34" s="13">
        <f>ROUND(Berechnungen!$B$181,0)</f>
        <v>217909</v>
      </c>
      <c r="E34" s="44" t="s">
        <v>95</v>
      </c>
      <c r="F34" s="46" t="str">
        <f>IF(D34&gt;0,"&lt;== Bringe diesen Wert auf 0","")</f>
        <v>&lt;== Bringe diesen Wert auf 0</v>
      </c>
    </row>
    <row r="36" spans="1:6" ht="20" customHeight="1" x14ac:dyDescent="0.2"/>
    <row r="37" spans="1:6" ht="20" customHeight="1" x14ac:dyDescent="0.2">
      <c r="A37" s="57" t="s">
        <v>132</v>
      </c>
      <c r="B37" s="57"/>
      <c r="C37" s="57"/>
      <c r="D37" s="57"/>
      <c r="E37" s="57"/>
    </row>
    <row r="38" spans="1:6" ht="20" customHeight="1" x14ac:dyDescent="0.2">
      <c r="A38" s="54" t="s">
        <v>99</v>
      </c>
      <c r="B38" s="54"/>
      <c r="C38" s="54"/>
      <c r="D38" s="13">
        <f>Berechnungen!G181/1000</f>
        <v>0</v>
      </c>
      <c r="E38" s="44" t="s">
        <v>98</v>
      </c>
    </row>
    <row r="39" spans="1:6" ht="20" customHeight="1" x14ac:dyDescent="0.2">
      <c r="A39" s="54" t="s">
        <v>100</v>
      </c>
      <c r="B39" s="54"/>
      <c r="C39" s="54"/>
      <c r="D39" s="13">
        <f>Berechnungen!AC181/1000</f>
        <v>0</v>
      </c>
      <c r="E39" s="44" t="s">
        <v>98</v>
      </c>
    </row>
    <row r="40" spans="1:6" ht="20" customHeight="1" x14ac:dyDescent="0.2">
      <c r="A40" s="37"/>
      <c r="B40" s="38"/>
      <c r="C40" s="38"/>
      <c r="D40" s="41"/>
      <c r="E40" s="45"/>
    </row>
    <row r="41" spans="1:6" ht="20" customHeight="1" x14ac:dyDescent="0.2">
      <c r="A41" s="54" t="s">
        <v>103</v>
      </c>
      <c r="B41" s="54"/>
      <c r="C41" s="54"/>
      <c r="D41" s="42">
        <f>(F22*C22+F23*C23+F24*C24)/1000000</f>
        <v>0</v>
      </c>
      <c r="E41" s="44" t="s">
        <v>112</v>
      </c>
    </row>
    <row r="42" spans="1:6" ht="20" customHeight="1" x14ac:dyDescent="0.2">
      <c r="A42" s="54" t="s">
        <v>104</v>
      </c>
      <c r="B42" s="54"/>
      <c r="C42" s="54"/>
      <c r="D42" s="42">
        <f>(E6*B6+E7*B7+E8*B8+E9*B9)/1000000</f>
        <v>0</v>
      </c>
      <c r="E42" s="44" t="s">
        <v>112</v>
      </c>
    </row>
    <row r="43" spans="1:6" ht="20" customHeight="1" x14ac:dyDescent="0.2">
      <c r="A43" s="54" t="s">
        <v>109</v>
      </c>
      <c r="B43" s="54"/>
      <c r="C43" s="54"/>
      <c r="D43" s="42">
        <f>(E13*B13)/1000000</f>
        <v>0</v>
      </c>
      <c r="E43" s="44" t="s">
        <v>112</v>
      </c>
    </row>
    <row r="44" spans="1:6" ht="20" customHeight="1" x14ac:dyDescent="0.2">
      <c r="A44" s="54" t="s">
        <v>105</v>
      </c>
      <c r="B44" s="54"/>
      <c r="C44" s="54"/>
      <c r="D44" s="42">
        <f>C17*D17/1000000</f>
        <v>0</v>
      </c>
      <c r="E44" s="44" t="s">
        <v>112</v>
      </c>
    </row>
    <row r="45" spans="1:6" ht="20" customHeight="1" x14ac:dyDescent="0.2">
      <c r="A45" s="39"/>
      <c r="B45" s="40"/>
      <c r="C45" s="40"/>
      <c r="D45" s="43"/>
      <c r="E45" s="45"/>
    </row>
    <row r="46" spans="1:6" ht="20" customHeight="1" x14ac:dyDescent="0.2">
      <c r="A46" s="54" t="s">
        <v>106</v>
      </c>
      <c r="B46" s="54"/>
      <c r="C46" s="54"/>
      <c r="D46" s="42">
        <f>Berechnungen!H181/1000000</f>
        <v>2179.0912581400253</v>
      </c>
      <c r="E46" s="44" t="s">
        <v>112</v>
      </c>
    </row>
    <row r="47" spans="1:6" ht="20" customHeight="1" x14ac:dyDescent="0.2">
      <c r="A47" s="54" t="s">
        <v>107</v>
      </c>
      <c r="B47" s="54"/>
      <c r="C47" s="54"/>
      <c r="D47" s="42">
        <f>Berechnungen!AK181/1000000</f>
        <v>1032.84464</v>
      </c>
      <c r="E47" s="44" t="s">
        <v>112</v>
      </c>
    </row>
    <row r="49" spans="1:20" x14ac:dyDescent="0.2">
      <c r="A49" s="59" t="s">
        <v>136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</row>
  </sheetData>
  <sheetProtection sheet="1" selectLockedCells="1"/>
  <mergeCells count="18">
    <mergeCell ref="A46:C46"/>
    <mergeCell ref="A47:C47"/>
    <mergeCell ref="A39:C39"/>
    <mergeCell ref="A28:C28"/>
    <mergeCell ref="A41:C41"/>
    <mergeCell ref="A42:C42"/>
    <mergeCell ref="A43:C43"/>
    <mergeCell ref="A37:E37"/>
    <mergeCell ref="A38:C38"/>
    <mergeCell ref="A29:C29"/>
    <mergeCell ref="A30:C30"/>
    <mergeCell ref="A31:C31"/>
    <mergeCell ref="A44:C44"/>
    <mergeCell ref="A34:C34"/>
    <mergeCell ref="A33:C33"/>
    <mergeCell ref="A3:B3"/>
    <mergeCell ref="A19:B19"/>
    <mergeCell ref="A27:E27"/>
  </mergeCells>
  <conditionalFormatting sqref="D28">
    <cfRule type="colorScale" priority="8">
      <colorScale>
        <cfvo type="num" val="5000"/>
        <cfvo type="num" val="17500"/>
        <cfvo type="num" val="41000"/>
        <color rgb="FF00B050"/>
        <color rgb="FFFFEB84"/>
        <color rgb="FFFF0000"/>
      </colorScale>
    </cfRule>
  </conditionalFormatting>
  <conditionalFormatting sqref="D29">
    <cfRule type="colorScale" priority="7">
      <colorScale>
        <cfvo type="num" val="20"/>
        <cfvo type="num" val="30"/>
        <cfvo type="num" val="40"/>
        <color rgb="FF63BE7B"/>
        <color rgb="FFFFEB84"/>
        <color rgb="FFF8696B"/>
      </colorScale>
    </cfRule>
  </conditionalFormatting>
  <conditionalFormatting sqref="D30">
    <cfRule type="colorScale" priority="6">
      <colorScale>
        <cfvo type="num" val="5"/>
        <cfvo type="num" val="12"/>
        <cfvo type="num" val="20"/>
        <color rgb="FF00B050"/>
        <color rgb="FFFFEB84"/>
        <color rgb="FFFF0000"/>
      </colorScale>
    </cfRule>
  </conditionalFormatting>
  <conditionalFormatting sqref="D31">
    <cfRule type="colorScale" priority="5">
      <colorScale>
        <cfvo type="num" val="8"/>
        <cfvo type="num" val="14"/>
        <cfvo type="num" val="20"/>
        <color rgb="FF63BE7B"/>
        <color rgb="FFFFEB84"/>
        <color rgb="FFF8696B"/>
      </colorScale>
    </cfRule>
  </conditionalFormatting>
  <conditionalFormatting sqref="D33:D34">
    <cfRule type="expression" dxfId="0" priority="4">
      <formula>D33&gt;0</formula>
    </cfRule>
  </conditionalFormatting>
  <dataValidations count="8">
    <dataValidation type="whole" allowBlank="1" showInputMessage="1" showErrorMessage="1" errorTitle="Fehler: Ungültiger Wert" error="Bitte geben Sie einen Wert zwischen 0 und 1500 ein." prompt="0 - 1500" sqref="E6" xr:uid="{30252C13-15BC-45A5-AF26-C6B17AA2D626}">
      <formula1>0</formula1>
      <formula2>1500</formula2>
    </dataValidation>
    <dataValidation type="whole" allowBlank="1" showInputMessage="1" showErrorMessage="1" errorTitle="Fehler: Ungültiger Wert" prompt="0 - 7500" sqref="E13" xr:uid="{9472A71A-77E1-467A-BD69-FD1770951D37}">
      <formula1>0</formula1>
      <formula2>7500</formula2>
    </dataValidation>
    <dataValidation type="list" allowBlank="1" showInputMessage="1" showErrorMessage="1" errorTitle="Fehler: Ungültiger Wert" error="Bitte geben Sie einen der folgenden Werte ein: 0, 450, 900, 1350." prompt="0, 450, 900, 1350" sqref="E8" xr:uid="{6D4870FE-BA91-4225-AF55-A4E923419B8A}">
      <formula1>"0,450,900,1350"</formula1>
    </dataValidation>
    <dataValidation type="whole" allowBlank="1" showInputMessage="1" showErrorMessage="1" errorTitle="Fehler: Ungültiger Wert" error="Bitte geben Sie einen Wert zwischen 0 und 2000 ein." prompt="0 - 2000" sqref="E9" xr:uid="{EF47E081-00F3-4D51-A222-B9BC8C2ADA79}">
      <formula1>0</formula1>
      <formula2>2000</formula2>
    </dataValidation>
    <dataValidation type="whole" allowBlank="1" showInputMessage="1" showErrorMessage="1" sqref="D17" xr:uid="{AA50A7CE-C9B9-477A-8ED1-08F10F585C7A}">
      <formula1>0</formula1>
      <formula2>1</formula2>
    </dataValidation>
    <dataValidation type="whole" allowBlank="1" showInputMessage="1" showErrorMessage="1" errorTitle="Fehler: Ungültiger Wert" error="Bitte geben Sie einen Wert zwischen 0 und 3750 ein." prompt="0 - 3750" sqref="E7" xr:uid="{550563FC-FE09-4467-81A3-8C83F85FD266}">
      <formula1>0</formula1>
      <formula2>3750</formula2>
    </dataValidation>
    <dataValidation type="whole" allowBlank="1" showInputMessage="1" showErrorMessage="1" sqref="H22:H24" xr:uid="{A59FF53B-10E2-44B3-A5F4-07E742E45E9F}">
      <formula1>0</formula1>
      <formula2>2500</formula2>
    </dataValidation>
    <dataValidation type="whole" allowBlank="1" showInputMessage="1" showErrorMessage="1" errorTitle="Fehler: Ungültiger Wert" error="Bitte geben Sie einen Wert zwischen 0 und 2500 ein." prompt="0 - 2500" sqref="F22:F24" xr:uid="{EB5F30CF-BBC0-475A-AC74-2A5FB305D91D}">
      <formula1>0</formula1>
      <formula2>2500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Scroll Bar 5">
              <controlPr defaultSize="0" autoPict="0">
                <anchor moveWithCells="1">
                  <from>
                    <xdr:col>5</xdr:col>
                    <xdr:colOff>292100</xdr:colOff>
                    <xdr:row>8</xdr:row>
                    <xdr:rowOff>38100</xdr:rowOff>
                  </from>
                  <to>
                    <xdr:col>7</xdr:col>
                    <xdr:colOff>38100</xdr:colOff>
                    <xdr:row>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Scroll Bar 6">
              <controlPr defaultSize="0" autoPict="0">
                <anchor moveWithCells="1">
                  <from>
                    <xdr:col>5</xdr:col>
                    <xdr:colOff>292100</xdr:colOff>
                    <xdr:row>12</xdr:row>
                    <xdr:rowOff>38100</xdr:rowOff>
                  </from>
                  <to>
                    <xdr:col>7</xdr:col>
                    <xdr:colOff>38100</xdr:colOff>
                    <xdr:row>12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Scroll Bar 9">
              <controlPr defaultSize="0" autoPict="0">
                <anchor moveWithCells="1">
                  <from>
                    <xdr:col>6</xdr:col>
                    <xdr:colOff>292100</xdr:colOff>
                    <xdr:row>21</xdr:row>
                    <xdr:rowOff>50800</xdr:rowOff>
                  </from>
                  <to>
                    <xdr:col>7</xdr:col>
                    <xdr:colOff>990600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Scroll Bar 10">
              <controlPr defaultSize="0" autoPict="0">
                <anchor moveWithCells="1">
                  <from>
                    <xdr:col>6</xdr:col>
                    <xdr:colOff>292100</xdr:colOff>
                    <xdr:row>22</xdr:row>
                    <xdr:rowOff>50800</xdr:rowOff>
                  </from>
                  <to>
                    <xdr:col>7</xdr:col>
                    <xdr:colOff>990600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Scroll Bar 11">
              <controlPr defaultSize="0" autoPict="0">
                <anchor moveWithCells="1">
                  <from>
                    <xdr:col>6</xdr:col>
                    <xdr:colOff>292100</xdr:colOff>
                    <xdr:row>23</xdr:row>
                    <xdr:rowOff>50800</xdr:rowOff>
                  </from>
                  <to>
                    <xdr:col>7</xdr:col>
                    <xdr:colOff>990600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9" name="Scroll Bar 1">
              <controlPr defaultSize="0" autoPict="0">
                <anchor moveWithCells="1">
                  <from>
                    <xdr:col>5</xdr:col>
                    <xdr:colOff>292100</xdr:colOff>
                    <xdr:row>5</xdr:row>
                    <xdr:rowOff>38100</xdr:rowOff>
                  </from>
                  <to>
                    <xdr:col>7</xdr:col>
                    <xdr:colOff>38100</xdr:colOff>
                    <xdr:row>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0" name="Scroll Bar 3">
              <controlPr defaultSize="0" autoPict="0" macro="[0]!Bildlaufleiste3_BeiÄnderung">
                <anchor moveWithCells="1">
                  <from>
                    <xdr:col>5</xdr:col>
                    <xdr:colOff>292100</xdr:colOff>
                    <xdr:row>6</xdr:row>
                    <xdr:rowOff>38100</xdr:rowOff>
                  </from>
                  <to>
                    <xdr:col>7</xdr:col>
                    <xdr:colOff>38100</xdr:colOff>
                    <xdr:row>6</xdr:row>
                    <xdr:rowOff>215900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C9D94-9E01-4CF7-B922-530B2290EC6F}">
  <sheetPr codeName="Tabelle2"/>
  <dimension ref="A2:M33"/>
  <sheetViews>
    <sheetView workbookViewId="0">
      <selection activeCell="M22" sqref="M22"/>
    </sheetView>
  </sheetViews>
  <sheetFormatPr baseColWidth="10" defaultRowHeight="15" x14ac:dyDescent="0.2"/>
  <cols>
    <col min="1" max="1" width="17.5" bestFit="1" customWidth="1"/>
    <col min="7" max="7" width="13" bestFit="1" customWidth="1"/>
    <col min="8" max="8" width="16.1640625" bestFit="1" customWidth="1"/>
    <col min="9" max="9" width="14.1640625" bestFit="1" customWidth="1"/>
    <col min="10" max="10" width="16" bestFit="1" customWidth="1"/>
    <col min="11" max="11" width="14.1640625" bestFit="1" customWidth="1"/>
    <col min="12" max="12" width="16" bestFit="1" customWidth="1"/>
  </cols>
  <sheetData>
    <row r="2" spans="1:10" x14ac:dyDescent="0.2">
      <c r="A2" t="s">
        <v>14</v>
      </c>
      <c r="B2">
        <f>7*24</f>
        <v>168</v>
      </c>
      <c r="C2" t="s">
        <v>15</v>
      </c>
    </row>
    <row r="3" spans="1:10" x14ac:dyDescent="0.2">
      <c r="A3" t="s">
        <v>54</v>
      </c>
      <c r="B3">
        <f>B2/8760</f>
        <v>1.9178082191780823E-2</v>
      </c>
      <c r="C3" t="s">
        <v>55</v>
      </c>
    </row>
    <row r="6" spans="1:10" x14ac:dyDescent="0.2">
      <c r="A6" t="s">
        <v>91</v>
      </c>
      <c r="B6">
        <v>10000</v>
      </c>
      <c r="C6" t="s">
        <v>92</v>
      </c>
    </row>
    <row r="10" spans="1:10" x14ac:dyDescent="0.2">
      <c r="A10" t="s">
        <v>16</v>
      </c>
    </row>
    <row r="13" spans="1:10" x14ac:dyDescent="0.2">
      <c r="B13" t="s">
        <v>20</v>
      </c>
      <c r="C13" t="s">
        <v>17</v>
      </c>
      <c r="D13" t="s">
        <v>18</v>
      </c>
      <c r="E13" t="s">
        <v>19</v>
      </c>
      <c r="F13" t="s">
        <v>21</v>
      </c>
      <c r="H13" t="s">
        <v>13</v>
      </c>
      <c r="I13" t="s">
        <v>12</v>
      </c>
      <c r="J13" t="s">
        <v>11</v>
      </c>
    </row>
    <row r="14" spans="1:10" x14ac:dyDescent="0.2">
      <c r="B14" t="s">
        <v>26</v>
      </c>
      <c r="C14" t="s">
        <v>22</v>
      </c>
      <c r="D14" t="s">
        <v>23</v>
      </c>
      <c r="E14" t="s">
        <v>24</v>
      </c>
      <c r="F14" t="s">
        <v>27</v>
      </c>
      <c r="H14" t="s">
        <v>50</v>
      </c>
      <c r="I14" t="s">
        <v>52</v>
      </c>
      <c r="J14" t="s">
        <v>48</v>
      </c>
    </row>
    <row r="15" spans="1:10" x14ac:dyDescent="0.2">
      <c r="A15" t="s">
        <v>28</v>
      </c>
      <c r="B15">
        <v>41818.779699999999</v>
      </c>
      <c r="C15">
        <v>0.03</v>
      </c>
      <c r="D15">
        <v>1800</v>
      </c>
      <c r="E15">
        <v>3.8</v>
      </c>
      <c r="F15">
        <v>0.18099999999999999</v>
      </c>
      <c r="H15">
        <f>B15*$B$3</f>
        <v>802.00399424657542</v>
      </c>
      <c r="I15">
        <f>C15*D15+E15</f>
        <v>57.8</v>
      </c>
      <c r="J15">
        <f>F15*1000</f>
        <v>181</v>
      </c>
    </row>
    <row r="16" spans="1:10" x14ac:dyDescent="0.2">
      <c r="A16" t="s">
        <v>6</v>
      </c>
      <c r="B16">
        <v>72641.801500000001</v>
      </c>
      <c r="C16">
        <v>0</v>
      </c>
      <c r="D16">
        <v>0</v>
      </c>
      <c r="E16">
        <v>2</v>
      </c>
      <c r="F16">
        <v>1.2999999999999999E-2</v>
      </c>
      <c r="H16">
        <f t="shared" ref="H16:H17" si="0">B16*$B$3</f>
        <v>1393.1304397260276</v>
      </c>
      <c r="I16">
        <f t="shared" ref="I16:I17" si="1">C16*D16+E16</f>
        <v>2</v>
      </c>
      <c r="J16">
        <f t="shared" ref="J16:J18" si="2">F16*1000</f>
        <v>13</v>
      </c>
    </row>
    <row r="17" spans="1:13" x14ac:dyDescent="0.2">
      <c r="A17" t="s">
        <v>29</v>
      </c>
      <c r="B17">
        <v>84467.2111</v>
      </c>
      <c r="C17">
        <v>0</v>
      </c>
      <c r="D17">
        <v>0</v>
      </c>
      <c r="E17">
        <v>0</v>
      </c>
      <c r="F17">
        <v>3.1E-2</v>
      </c>
      <c r="H17">
        <f t="shared" si="0"/>
        <v>1619.9191169863016</v>
      </c>
      <c r="I17">
        <f t="shared" si="1"/>
        <v>0</v>
      </c>
      <c r="J17">
        <f t="shared" si="2"/>
        <v>31</v>
      </c>
    </row>
    <row r="18" spans="1:13" x14ac:dyDescent="0.2">
      <c r="A18" t="s">
        <v>81</v>
      </c>
      <c r="F18">
        <v>3.1E-2</v>
      </c>
      <c r="H18">
        <f>H16*1.4</f>
        <v>1950.3826156164384</v>
      </c>
      <c r="I18">
        <f>I16*1.34</f>
        <v>2.68</v>
      </c>
      <c r="J18">
        <f t="shared" si="2"/>
        <v>31</v>
      </c>
    </row>
    <row r="20" spans="1:13" x14ac:dyDescent="0.2">
      <c r="A20" t="s">
        <v>30</v>
      </c>
      <c r="B20" t="s">
        <v>33</v>
      </c>
      <c r="C20" t="s">
        <v>31</v>
      </c>
      <c r="D20" t="s">
        <v>32</v>
      </c>
      <c r="E20" t="s">
        <v>19</v>
      </c>
      <c r="F20" t="s">
        <v>21</v>
      </c>
      <c r="H20" t="s">
        <v>13</v>
      </c>
      <c r="I20" t="s">
        <v>12</v>
      </c>
      <c r="J20" t="s">
        <v>11</v>
      </c>
    </row>
    <row r="21" spans="1:13" x14ac:dyDescent="0.2">
      <c r="B21" t="s">
        <v>34</v>
      </c>
      <c r="C21" t="s">
        <v>25</v>
      </c>
      <c r="D21" t="s">
        <v>25</v>
      </c>
      <c r="E21" t="s">
        <v>24</v>
      </c>
      <c r="F21" t="s">
        <v>27</v>
      </c>
      <c r="H21" t="s">
        <v>51</v>
      </c>
      <c r="I21" t="s">
        <v>53</v>
      </c>
      <c r="J21" t="s">
        <v>48</v>
      </c>
    </row>
    <row r="22" spans="1:13" x14ac:dyDescent="0.2">
      <c r="B22">
        <v>15584.302299999999</v>
      </c>
      <c r="C22">
        <v>0.95</v>
      </c>
      <c r="D22">
        <v>0.95</v>
      </c>
      <c r="E22">
        <v>4</v>
      </c>
      <c r="H22">
        <f>B22*B3</f>
        <v>298.87703041095892</v>
      </c>
      <c r="I22">
        <f>E22</f>
        <v>4</v>
      </c>
      <c r="J22">
        <v>67</v>
      </c>
    </row>
    <row r="25" spans="1:13" x14ac:dyDescent="0.2">
      <c r="A25" t="s">
        <v>41</v>
      </c>
      <c r="B25" t="s">
        <v>42</v>
      </c>
    </row>
    <row r="26" spans="1:13" x14ac:dyDescent="0.2">
      <c r="B26" t="s">
        <v>43</v>
      </c>
    </row>
    <row r="27" spans="1:13" x14ac:dyDescent="0.2">
      <c r="B27">
        <v>1003</v>
      </c>
    </row>
    <row r="29" spans="1:13" x14ac:dyDescent="0.2">
      <c r="B29" t="s">
        <v>20</v>
      </c>
      <c r="C29" t="s">
        <v>17</v>
      </c>
      <c r="D29" t="s">
        <v>18</v>
      </c>
      <c r="E29" t="s">
        <v>19</v>
      </c>
      <c r="F29" t="s">
        <v>47</v>
      </c>
      <c r="G29" t="s">
        <v>35</v>
      </c>
      <c r="H29" t="s">
        <v>21</v>
      </c>
      <c r="J29" t="s">
        <v>56</v>
      </c>
      <c r="K29" t="s">
        <v>13</v>
      </c>
      <c r="L29" t="s">
        <v>12</v>
      </c>
      <c r="M29" t="s">
        <v>11</v>
      </c>
    </row>
    <row r="30" spans="1:13" x14ac:dyDescent="0.2">
      <c r="A30" t="s">
        <v>44</v>
      </c>
      <c r="B30" t="s">
        <v>26</v>
      </c>
      <c r="C30" t="s">
        <v>22</v>
      </c>
      <c r="D30" t="s">
        <v>23</v>
      </c>
      <c r="E30" t="s">
        <v>24</v>
      </c>
      <c r="H30" t="s">
        <v>27</v>
      </c>
      <c r="J30" t="s">
        <v>57</v>
      </c>
      <c r="K30" t="s">
        <v>50</v>
      </c>
      <c r="L30" t="s">
        <v>53</v>
      </c>
      <c r="M30" t="s">
        <v>48</v>
      </c>
    </row>
    <row r="31" spans="1:13" x14ac:dyDescent="0.2">
      <c r="A31" t="s">
        <v>45</v>
      </c>
      <c r="B31">
        <v>124000</v>
      </c>
      <c r="C31">
        <v>0</v>
      </c>
      <c r="D31">
        <v>0</v>
      </c>
      <c r="E31">
        <v>25</v>
      </c>
      <c r="F31">
        <v>3</v>
      </c>
      <c r="G31">
        <v>1</v>
      </c>
      <c r="H31">
        <v>0</v>
      </c>
      <c r="J31">
        <f>G31/F31</f>
        <v>0.33333333333333331</v>
      </c>
      <c r="K31">
        <f>B31*$B$3</f>
        <v>2378.0821917808221</v>
      </c>
      <c r="L31">
        <f>C31*D31+E31</f>
        <v>25</v>
      </c>
      <c r="M31">
        <f>H31*1000</f>
        <v>0</v>
      </c>
    </row>
    <row r="32" spans="1:13" x14ac:dyDescent="0.2">
      <c r="A32" t="s">
        <v>46</v>
      </c>
      <c r="B32">
        <v>95600</v>
      </c>
      <c r="C32">
        <v>0.02</v>
      </c>
      <c r="D32">
        <v>955</v>
      </c>
      <c r="E32">
        <v>55</v>
      </c>
      <c r="F32">
        <v>1</v>
      </c>
      <c r="G32">
        <v>0</v>
      </c>
      <c r="H32">
        <v>5.6000000000000001E-2</v>
      </c>
      <c r="J32">
        <f t="shared" ref="J32:J33" si="3">G32/F32</f>
        <v>0</v>
      </c>
      <c r="K32">
        <f>B32*$B$3</f>
        <v>1833.4246575342468</v>
      </c>
      <c r="L32">
        <f t="shared" ref="L32:L33" si="4">C32*D32+E32</f>
        <v>74.099999999999994</v>
      </c>
      <c r="M32">
        <f t="shared" ref="M32:M33" si="5">H32*1000</f>
        <v>56</v>
      </c>
    </row>
    <row r="33" spans="1:13" x14ac:dyDescent="0.2">
      <c r="A33" t="s">
        <v>28</v>
      </c>
      <c r="B33">
        <v>83000</v>
      </c>
      <c r="C33">
        <v>0.03</v>
      </c>
      <c r="D33">
        <v>955</v>
      </c>
      <c r="E33">
        <v>45</v>
      </c>
      <c r="F33">
        <v>1</v>
      </c>
      <c r="G33">
        <v>0</v>
      </c>
      <c r="H33">
        <v>0.10199999999999999</v>
      </c>
      <c r="J33">
        <f t="shared" si="3"/>
        <v>0</v>
      </c>
      <c r="K33">
        <f>B33*$B$3</f>
        <v>1591.7808219178082</v>
      </c>
      <c r="L33">
        <f t="shared" si="4"/>
        <v>73.650000000000006</v>
      </c>
      <c r="M33">
        <f t="shared" si="5"/>
        <v>102</v>
      </c>
    </row>
  </sheetData>
  <sheetProtection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1C203-9F81-46CD-980D-0F4208A56A30}">
  <sheetPr codeName="Tabelle3"/>
  <dimension ref="A1:GO332"/>
  <sheetViews>
    <sheetView workbookViewId="0">
      <selection activeCell="E176" sqref="E176"/>
    </sheetView>
  </sheetViews>
  <sheetFormatPr baseColWidth="10" defaultRowHeight="15" x14ac:dyDescent="0.2"/>
  <cols>
    <col min="1" max="1" width="13.5" customWidth="1"/>
    <col min="2" max="2" width="17.5" customWidth="1"/>
    <col min="3" max="5" width="18.5" customWidth="1"/>
    <col min="21" max="21" width="11.83203125" bestFit="1" customWidth="1"/>
  </cols>
  <sheetData>
    <row r="1" spans="1:197" x14ac:dyDescent="0.2">
      <c r="A1" t="s">
        <v>58</v>
      </c>
      <c r="B1">
        <v>0.08</v>
      </c>
      <c r="C1">
        <v>0</v>
      </c>
      <c r="D1">
        <v>0</v>
      </c>
      <c r="E1">
        <v>0.08</v>
      </c>
      <c r="F1">
        <v>1</v>
      </c>
      <c r="G1">
        <v>1</v>
      </c>
      <c r="H1">
        <v>0.72</v>
      </c>
      <c r="I1">
        <v>1</v>
      </c>
      <c r="J1">
        <v>1</v>
      </c>
      <c r="K1">
        <v>1</v>
      </c>
      <c r="L1">
        <v>1</v>
      </c>
      <c r="M1">
        <v>1</v>
      </c>
    </row>
    <row r="2" spans="1:197" x14ac:dyDescent="0.2">
      <c r="H2" s="58" t="s">
        <v>40</v>
      </c>
      <c r="I2" s="58"/>
      <c r="J2" s="58"/>
      <c r="K2" s="58"/>
      <c r="L2" s="58"/>
      <c r="M2" s="58"/>
    </row>
    <row r="3" spans="1:197" x14ac:dyDescent="0.2">
      <c r="B3" s="58" t="s">
        <v>35</v>
      </c>
      <c r="C3" s="58"/>
      <c r="D3" s="58"/>
      <c r="E3" s="58" t="s">
        <v>39</v>
      </c>
      <c r="F3" s="58"/>
      <c r="G3" s="58"/>
      <c r="H3" s="58" t="s">
        <v>6</v>
      </c>
      <c r="I3" s="58"/>
      <c r="J3" s="58"/>
      <c r="K3" s="58" t="s">
        <v>29</v>
      </c>
      <c r="L3" s="58"/>
      <c r="M3" s="58"/>
    </row>
    <row r="4" spans="1:197" x14ac:dyDescent="0.2">
      <c r="A4" t="s">
        <v>59</v>
      </c>
      <c r="B4" t="s">
        <v>36</v>
      </c>
      <c r="C4" t="s">
        <v>37</v>
      </c>
      <c r="D4" t="s">
        <v>38</v>
      </c>
      <c r="E4" t="s">
        <v>36</v>
      </c>
      <c r="F4" t="s">
        <v>37</v>
      </c>
      <c r="G4" t="s">
        <v>38</v>
      </c>
      <c r="H4" t="s">
        <v>36</v>
      </c>
      <c r="I4" t="s">
        <v>37</v>
      </c>
      <c r="J4" t="s">
        <v>38</v>
      </c>
      <c r="K4" t="s">
        <v>36</v>
      </c>
      <c r="L4" t="s">
        <v>37</v>
      </c>
      <c r="M4" t="s">
        <v>38</v>
      </c>
      <c r="S4" t="s">
        <v>35</v>
      </c>
      <c r="U4" t="s">
        <v>39</v>
      </c>
      <c r="W4" t="s">
        <v>6</v>
      </c>
      <c r="X4" t="s">
        <v>29</v>
      </c>
    </row>
    <row r="5" spans="1:197" x14ac:dyDescent="0.2">
      <c r="A5">
        <v>1</v>
      </c>
      <c r="B5">
        <f>$S5*B$1</f>
        <v>485.99199999999996</v>
      </c>
      <c r="C5">
        <f t="shared" ref="C5:D20" si="0">$S5*C$1</f>
        <v>0</v>
      </c>
      <c r="D5">
        <f t="shared" si="0"/>
        <v>0</v>
      </c>
      <c r="E5">
        <f>$U5*E$1</f>
        <v>1016.8312146035614</v>
      </c>
      <c r="F5">
        <f t="shared" ref="F5:G20" si="1">$U5*F$1</f>
        <v>12710.390182544517</v>
      </c>
      <c r="G5">
        <f t="shared" si="1"/>
        <v>12710.390182544517</v>
      </c>
      <c r="H5">
        <f>H$1*$W5</f>
        <v>0.25378758620689656</v>
      </c>
      <c r="I5" s="2">
        <v>0.86599999999999999</v>
      </c>
      <c r="J5">
        <f t="shared" ref="J5:J20" si="2">J$1*$W5</f>
        <v>0.35248275862068967</v>
      </c>
      <c r="K5">
        <v>0</v>
      </c>
      <c r="L5">
        <f t="shared" ref="L5:M20" si="3">L$1*$X5</f>
        <v>0</v>
      </c>
      <c r="M5">
        <f t="shared" si="3"/>
        <v>0</v>
      </c>
      <c r="S5">
        <v>6074.9</v>
      </c>
      <c r="U5">
        <v>12710.390182544517</v>
      </c>
      <c r="W5">
        <v>0.35248275862068967</v>
      </c>
      <c r="X5">
        <v>0</v>
      </c>
    </row>
    <row r="6" spans="1:197" x14ac:dyDescent="0.2">
      <c r="A6">
        <v>2</v>
      </c>
      <c r="B6">
        <f t="shared" ref="B6:B69" si="4">S6*B$1</f>
        <v>468.2</v>
      </c>
      <c r="C6">
        <f t="shared" si="0"/>
        <v>0</v>
      </c>
      <c r="D6">
        <f t="shared" si="0"/>
        <v>0</v>
      </c>
      <c r="E6">
        <f t="shared" ref="E6:G37" si="5">$U6*E$1</f>
        <v>878.9579343435222</v>
      </c>
      <c r="F6">
        <f t="shared" si="1"/>
        <v>10986.974179294028</v>
      </c>
      <c r="G6">
        <f t="shared" si="1"/>
        <v>10986.974179294028</v>
      </c>
      <c r="H6">
        <f t="shared" ref="H6:J37" si="6">H$1*$W6</f>
        <v>0.27665379310344834</v>
      </c>
      <c r="I6" s="3">
        <v>0.86599999999999999</v>
      </c>
      <c r="J6">
        <f t="shared" si="2"/>
        <v>0.38424137931034491</v>
      </c>
      <c r="K6">
        <v>0</v>
      </c>
      <c r="L6">
        <f t="shared" si="3"/>
        <v>0</v>
      </c>
      <c r="M6">
        <f t="shared" si="3"/>
        <v>0</v>
      </c>
      <c r="S6">
        <v>5852.5</v>
      </c>
      <c r="U6">
        <v>10986.974179294028</v>
      </c>
      <c r="W6">
        <v>0.38424137931034491</v>
      </c>
      <c r="X6">
        <v>0</v>
      </c>
    </row>
    <row r="7" spans="1:197" x14ac:dyDescent="0.2">
      <c r="A7">
        <v>3</v>
      </c>
      <c r="B7">
        <f t="shared" si="4"/>
        <v>449.536</v>
      </c>
      <c r="C7">
        <f t="shared" si="0"/>
        <v>0</v>
      </c>
      <c r="D7">
        <f t="shared" si="0"/>
        <v>0</v>
      </c>
      <c r="E7">
        <f t="shared" si="5"/>
        <v>888.30992639261854</v>
      </c>
      <c r="F7">
        <f t="shared" si="1"/>
        <v>11103.874079907731</v>
      </c>
      <c r="G7">
        <f t="shared" si="1"/>
        <v>11103.874079907731</v>
      </c>
      <c r="H7">
        <f t="shared" si="6"/>
        <v>0.29847724137931037</v>
      </c>
      <c r="I7" s="2">
        <v>0.86699999999999999</v>
      </c>
      <c r="J7">
        <f t="shared" si="2"/>
        <v>0.41455172413793107</v>
      </c>
      <c r="K7">
        <v>0</v>
      </c>
      <c r="L7">
        <f t="shared" si="3"/>
        <v>0</v>
      </c>
      <c r="M7">
        <f t="shared" si="3"/>
        <v>0</v>
      </c>
      <c r="S7">
        <v>5619.2</v>
      </c>
      <c r="U7">
        <v>11103.874079907731</v>
      </c>
      <c r="W7">
        <v>0.41455172413793107</v>
      </c>
      <c r="X7">
        <v>0</v>
      </c>
    </row>
    <row r="8" spans="1:197" x14ac:dyDescent="0.2">
      <c r="A8">
        <v>4</v>
      </c>
      <c r="B8">
        <f t="shared" si="4"/>
        <v>425.91199999999998</v>
      </c>
      <c r="C8">
        <f t="shared" si="0"/>
        <v>0</v>
      </c>
      <c r="D8">
        <f t="shared" si="0"/>
        <v>0</v>
      </c>
      <c r="E8">
        <f t="shared" si="5"/>
        <v>864.09051965301296</v>
      </c>
      <c r="F8">
        <f t="shared" si="1"/>
        <v>10801.131495662661</v>
      </c>
      <c r="G8">
        <f t="shared" si="1"/>
        <v>10801.131495662661</v>
      </c>
      <c r="H8">
        <f t="shared" si="6"/>
        <v>0.33760551724137933</v>
      </c>
      <c r="I8" s="3">
        <v>0.874</v>
      </c>
      <c r="J8">
        <f t="shared" si="2"/>
        <v>0.46889655172413797</v>
      </c>
      <c r="K8">
        <v>0</v>
      </c>
      <c r="L8">
        <f t="shared" si="3"/>
        <v>0</v>
      </c>
      <c r="M8">
        <f t="shared" si="3"/>
        <v>0</v>
      </c>
      <c r="S8">
        <v>5323.9</v>
      </c>
      <c r="U8">
        <v>10801.131495662661</v>
      </c>
      <c r="W8">
        <v>0.46889655172413797</v>
      </c>
      <c r="X8">
        <v>0</v>
      </c>
    </row>
    <row r="9" spans="1:197" x14ac:dyDescent="0.2">
      <c r="A9">
        <v>5</v>
      </c>
      <c r="B9">
        <f t="shared" si="4"/>
        <v>421.86400000000003</v>
      </c>
      <c r="C9">
        <f t="shared" si="0"/>
        <v>0</v>
      </c>
      <c r="D9">
        <f t="shared" si="0"/>
        <v>0</v>
      </c>
      <c r="E9">
        <f t="shared" si="5"/>
        <v>842.69467197322365</v>
      </c>
      <c r="F9">
        <f t="shared" si="1"/>
        <v>10533.683399665295</v>
      </c>
      <c r="G9">
        <f t="shared" si="1"/>
        <v>10533.683399665295</v>
      </c>
      <c r="H9">
        <f t="shared" si="6"/>
        <v>0.38083034482758626</v>
      </c>
      <c r="I9" s="2">
        <v>0.88700000000000001</v>
      </c>
      <c r="J9">
        <f t="shared" si="2"/>
        <v>0.52893103448275869</v>
      </c>
      <c r="K9">
        <v>0</v>
      </c>
      <c r="L9">
        <f t="shared" si="3"/>
        <v>0</v>
      </c>
      <c r="M9">
        <f t="shared" si="3"/>
        <v>0</v>
      </c>
      <c r="S9">
        <v>5273.3</v>
      </c>
      <c r="U9">
        <v>10533.683399665295</v>
      </c>
      <c r="W9">
        <v>0.52893103448275869</v>
      </c>
      <c r="X9">
        <v>0</v>
      </c>
    </row>
    <row r="10" spans="1:197" x14ac:dyDescent="0.2">
      <c r="A10">
        <v>6</v>
      </c>
      <c r="B10">
        <f t="shared" si="4"/>
        <v>435.12</v>
      </c>
      <c r="C10">
        <f t="shared" si="0"/>
        <v>0</v>
      </c>
      <c r="D10">
        <f t="shared" si="0"/>
        <v>0</v>
      </c>
      <c r="E10">
        <f t="shared" si="5"/>
        <v>973.9126514315335</v>
      </c>
      <c r="F10">
        <f t="shared" si="1"/>
        <v>12173.908142894168</v>
      </c>
      <c r="G10">
        <f t="shared" si="1"/>
        <v>12173.908142894168</v>
      </c>
      <c r="H10">
        <f t="shared" si="6"/>
        <v>0.4234841379310344</v>
      </c>
      <c r="I10" s="3">
        <v>0.88500000000000001</v>
      </c>
      <c r="J10">
        <f t="shared" si="2"/>
        <v>0.58817241379310337</v>
      </c>
      <c r="K10">
        <v>0</v>
      </c>
      <c r="L10">
        <f t="shared" si="3"/>
        <v>0</v>
      </c>
      <c r="M10">
        <f t="shared" si="3"/>
        <v>0</v>
      </c>
      <c r="S10">
        <v>5439</v>
      </c>
      <c r="U10">
        <v>12173.908142894168</v>
      </c>
      <c r="W10">
        <v>0.58817241379310337</v>
      </c>
      <c r="X10">
        <v>0</v>
      </c>
    </row>
    <row r="11" spans="1:197" x14ac:dyDescent="0.2">
      <c r="A11">
        <v>7</v>
      </c>
      <c r="B11">
        <f t="shared" si="4"/>
        <v>441.32800000000003</v>
      </c>
      <c r="C11">
        <f t="shared" si="0"/>
        <v>0</v>
      </c>
      <c r="D11">
        <f t="shared" si="0"/>
        <v>0</v>
      </c>
      <c r="E11">
        <f t="shared" si="5"/>
        <v>1325.2990184965386</v>
      </c>
      <c r="F11">
        <f t="shared" si="1"/>
        <v>16566.237731206733</v>
      </c>
      <c r="G11">
        <f t="shared" si="1"/>
        <v>16566.237731206733</v>
      </c>
      <c r="H11">
        <f t="shared" si="6"/>
        <v>0.46837241379310335</v>
      </c>
      <c r="I11" s="2">
        <v>0.877</v>
      </c>
      <c r="J11">
        <f t="shared" si="2"/>
        <v>0.65051724137931022</v>
      </c>
      <c r="K11">
        <v>0</v>
      </c>
      <c r="L11">
        <f t="shared" si="3"/>
        <v>0</v>
      </c>
      <c r="M11">
        <f t="shared" si="3"/>
        <v>0</v>
      </c>
      <c r="S11">
        <v>5516.6</v>
      </c>
      <c r="U11">
        <v>16566.237731206733</v>
      </c>
      <c r="W11">
        <v>0.65051724137931022</v>
      </c>
      <c r="X11">
        <v>0</v>
      </c>
    </row>
    <row r="12" spans="1:197" x14ac:dyDescent="0.2">
      <c r="A12">
        <v>8</v>
      </c>
      <c r="B12">
        <f t="shared" si="4"/>
        <v>475.83199999999999</v>
      </c>
      <c r="C12">
        <f t="shared" si="0"/>
        <v>0</v>
      </c>
      <c r="D12">
        <f t="shared" si="0"/>
        <v>0</v>
      </c>
      <c r="E12">
        <f t="shared" si="5"/>
        <v>2094.9416545344102</v>
      </c>
      <c r="F12">
        <f t="shared" si="1"/>
        <v>26186.770681680129</v>
      </c>
      <c r="G12">
        <f t="shared" si="1"/>
        <v>26186.770681680129</v>
      </c>
      <c r="H12">
        <f t="shared" si="6"/>
        <v>0.51400551724137933</v>
      </c>
      <c r="I12" s="3">
        <v>0.86</v>
      </c>
      <c r="J12">
        <f t="shared" si="2"/>
        <v>0.71389655172413802</v>
      </c>
      <c r="K12">
        <v>1.225E-2</v>
      </c>
      <c r="L12">
        <f t="shared" si="3"/>
        <v>2.7000000000000001E-3</v>
      </c>
      <c r="M12">
        <f t="shared" si="3"/>
        <v>2.7000000000000001E-3</v>
      </c>
      <c r="S12">
        <v>5947.9</v>
      </c>
      <c r="U12">
        <v>26186.770681680129</v>
      </c>
      <c r="W12">
        <v>0.71389655172413802</v>
      </c>
      <c r="X12">
        <v>2.7000000000000001E-3</v>
      </c>
    </row>
    <row r="13" spans="1:197" x14ac:dyDescent="0.2">
      <c r="A13">
        <v>9</v>
      </c>
      <c r="B13">
        <f t="shared" si="4"/>
        <v>496.29599999999999</v>
      </c>
      <c r="C13">
        <f t="shared" si="0"/>
        <v>0</v>
      </c>
      <c r="D13">
        <f t="shared" si="0"/>
        <v>0</v>
      </c>
      <c r="E13">
        <f t="shared" si="5"/>
        <v>2298.824064029051</v>
      </c>
      <c r="F13">
        <f t="shared" si="1"/>
        <v>28735.300800363137</v>
      </c>
      <c r="G13">
        <f t="shared" si="1"/>
        <v>28735.300800363137</v>
      </c>
      <c r="H13">
        <f t="shared" si="6"/>
        <v>0.55171862068965516</v>
      </c>
      <c r="I13" s="2">
        <v>0.85499999999999998</v>
      </c>
      <c r="J13">
        <f t="shared" si="2"/>
        <v>0.76627586206896547</v>
      </c>
      <c r="K13">
        <v>0.10605000000000001</v>
      </c>
      <c r="L13">
        <f t="shared" si="3"/>
        <v>5.8500000000000003E-2</v>
      </c>
      <c r="M13">
        <f t="shared" si="3"/>
        <v>5.8500000000000003E-2</v>
      </c>
      <c r="S13">
        <v>6203.7</v>
      </c>
      <c r="U13">
        <v>28735.300800363137</v>
      </c>
      <c r="W13">
        <v>0.76627586206896547</v>
      </c>
      <c r="X13">
        <v>5.8500000000000003E-2</v>
      </c>
    </row>
    <row r="14" spans="1:197" x14ac:dyDescent="0.2">
      <c r="A14">
        <v>10</v>
      </c>
      <c r="B14">
        <f t="shared" si="4"/>
        <v>523.53599999999994</v>
      </c>
      <c r="C14">
        <f t="shared" si="0"/>
        <v>0</v>
      </c>
      <c r="D14">
        <f t="shared" si="0"/>
        <v>0</v>
      </c>
      <c r="E14">
        <f t="shared" si="5"/>
        <v>2105.4462666101231</v>
      </c>
      <c r="F14">
        <f t="shared" si="1"/>
        <v>26318.078332626537</v>
      </c>
      <c r="G14">
        <f t="shared" si="1"/>
        <v>26318.078332626537</v>
      </c>
      <c r="H14">
        <f t="shared" si="6"/>
        <v>0.56805517241379311</v>
      </c>
      <c r="I14" s="3">
        <v>0.84599999999999997</v>
      </c>
      <c r="J14">
        <f t="shared" si="2"/>
        <v>0.78896551724137931</v>
      </c>
      <c r="K14">
        <v>0.2407</v>
      </c>
      <c r="L14">
        <f t="shared" si="3"/>
        <v>0.13464999999999999</v>
      </c>
      <c r="M14">
        <f t="shared" si="3"/>
        <v>0.13464999999999999</v>
      </c>
      <c r="S14">
        <v>6544.2</v>
      </c>
      <c r="U14">
        <v>26318.078332626537</v>
      </c>
      <c r="W14">
        <v>0.78896551724137931</v>
      </c>
      <c r="X14">
        <v>0.13464999999999999</v>
      </c>
      <c r="AC14" t="s">
        <v>29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2.7000000000000001E-3</v>
      </c>
      <c r="AL14">
        <v>5.8500000000000003E-2</v>
      </c>
      <c r="AM14">
        <v>0.13464999999999999</v>
      </c>
      <c r="AN14">
        <v>0.20400000000000001</v>
      </c>
      <c r="AO14">
        <v>0.22440000000000002</v>
      </c>
      <c r="AP14">
        <v>0.22164999999999999</v>
      </c>
      <c r="AQ14">
        <v>0.18495</v>
      </c>
      <c r="AR14">
        <v>0.1183</v>
      </c>
      <c r="AS14">
        <v>5.0299999999999997E-2</v>
      </c>
      <c r="AT14">
        <v>5.45E-3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1.3500000000000001E-3</v>
      </c>
      <c r="BJ14">
        <v>3.2649999999999998E-2</v>
      </c>
      <c r="BK14">
        <v>9.7900000000000001E-2</v>
      </c>
      <c r="BL14">
        <v>0.16045000000000001</v>
      </c>
      <c r="BM14">
        <v>0.20670000000000002</v>
      </c>
      <c r="BN14">
        <v>0.21215000000000001</v>
      </c>
      <c r="BO14">
        <v>0.19039999999999999</v>
      </c>
      <c r="BP14">
        <v>0.13735</v>
      </c>
      <c r="BQ14">
        <v>6.3899999999999998E-2</v>
      </c>
      <c r="BR14">
        <v>8.150000000000001E-3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2.7000000000000001E-3</v>
      </c>
      <c r="CH14">
        <v>6.5299999999999997E-2</v>
      </c>
      <c r="CI14">
        <v>0.17544999999999999</v>
      </c>
      <c r="CJ14">
        <v>0.30735000000000001</v>
      </c>
      <c r="CK14">
        <v>0.3876</v>
      </c>
      <c r="CL14">
        <v>0.39439999999999997</v>
      </c>
      <c r="CM14">
        <v>0.35764999999999997</v>
      </c>
      <c r="CN14">
        <v>0.25840000000000002</v>
      </c>
      <c r="CO14">
        <v>0.12104999999999999</v>
      </c>
      <c r="CP14">
        <v>1.77E-2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1.3500000000000001E-3</v>
      </c>
      <c r="DF14">
        <v>7.3450000000000001E-2</v>
      </c>
      <c r="DG14">
        <v>0.17815</v>
      </c>
      <c r="DH14">
        <v>0.27200000000000002</v>
      </c>
      <c r="DI14">
        <v>0.29644999999999999</v>
      </c>
      <c r="DJ14">
        <v>0.27334999999999998</v>
      </c>
      <c r="DK14">
        <v>0.24205000000000002</v>
      </c>
      <c r="DL14">
        <v>0.19855</v>
      </c>
      <c r="DM14">
        <v>0.10605000000000001</v>
      </c>
      <c r="DN14">
        <v>1.77E-2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  <c r="EC14">
        <v>6.8000000000000005E-3</v>
      </c>
      <c r="ED14">
        <v>0.12104999999999999</v>
      </c>
      <c r="EE14">
        <v>0.26385000000000003</v>
      </c>
      <c r="EF14">
        <v>0.37534999999999996</v>
      </c>
      <c r="EG14">
        <v>0.42564999999999997</v>
      </c>
      <c r="EH14">
        <v>0.44740000000000002</v>
      </c>
      <c r="EI14">
        <v>0.42020000000000002</v>
      </c>
      <c r="EJ14">
        <v>0.33589999999999998</v>
      </c>
      <c r="EK14">
        <v>0.19719999999999999</v>
      </c>
      <c r="EL14">
        <v>3.8100000000000002E-2</v>
      </c>
      <c r="EM14">
        <v>0</v>
      </c>
      <c r="EN14">
        <v>0</v>
      </c>
      <c r="EO14">
        <v>0</v>
      </c>
      <c r="EP14">
        <v>0</v>
      </c>
      <c r="EQ14">
        <v>0</v>
      </c>
      <c r="ER14">
        <v>0</v>
      </c>
      <c r="ES14">
        <v>0</v>
      </c>
      <c r="ET14">
        <v>0</v>
      </c>
      <c r="EU14">
        <v>0</v>
      </c>
      <c r="EV14">
        <v>0</v>
      </c>
      <c r="EW14">
        <v>0</v>
      </c>
      <c r="EX14">
        <v>0</v>
      </c>
      <c r="EY14">
        <v>0</v>
      </c>
      <c r="EZ14">
        <v>0</v>
      </c>
      <c r="FA14">
        <v>8.150000000000001E-3</v>
      </c>
      <c r="FB14">
        <v>0.11559999999999999</v>
      </c>
      <c r="FC14">
        <v>0.25295000000000001</v>
      </c>
      <c r="FD14">
        <v>0.39439999999999997</v>
      </c>
      <c r="FE14">
        <v>0.49364999999999998</v>
      </c>
      <c r="FF14">
        <v>0.52495000000000003</v>
      </c>
      <c r="FG14">
        <v>0.48139999999999999</v>
      </c>
      <c r="FH14">
        <v>0.36580000000000001</v>
      </c>
      <c r="FI14">
        <v>0.20400000000000001</v>
      </c>
      <c r="FJ14">
        <v>4.215E-2</v>
      </c>
      <c r="FK14">
        <v>0</v>
      </c>
      <c r="FL14">
        <v>0</v>
      </c>
      <c r="FM14">
        <v>0</v>
      </c>
      <c r="FN14">
        <v>0</v>
      </c>
      <c r="FO14">
        <v>0</v>
      </c>
      <c r="FP14">
        <v>0</v>
      </c>
      <c r="FQ14">
        <v>0</v>
      </c>
      <c r="FR14">
        <v>0</v>
      </c>
      <c r="FS14">
        <v>0</v>
      </c>
      <c r="FT14">
        <v>0</v>
      </c>
      <c r="FU14">
        <v>0</v>
      </c>
      <c r="FV14">
        <v>0</v>
      </c>
      <c r="FW14">
        <v>0</v>
      </c>
      <c r="FX14">
        <v>0</v>
      </c>
      <c r="FY14">
        <v>9.4999999999999998E-3</v>
      </c>
      <c r="FZ14">
        <v>0.14960000000000001</v>
      </c>
      <c r="GA14">
        <v>0.29920000000000002</v>
      </c>
      <c r="GB14">
        <v>0.42020000000000002</v>
      </c>
      <c r="GC14">
        <v>0.495</v>
      </c>
      <c r="GD14">
        <v>0.50724999999999998</v>
      </c>
      <c r="GE14">
        <v>0.45965</v>
      </c>
      <c r="GF14">
        <v>0.33999999999999997</v>
      </c>
      <c r="GG14">
        <v>0.17815</v>
      </c>
      <c r="GH14">
        <v>3.5349999999999999E-2</v>
      </c>
      <c r="GI14">
        <v>0</v>
      </c>
      <c r="GJ14">
        <v>0</v>
      </c>
      <c r="GK14">
        <v>0</v>
      </c>
      <c r="GL14">
        <v>0</v>
      </c>
      <c r="GM14">
        <v>0</v>
      </c>
      <c r="GN14">
        <v>0</v>
      </c>
      <c r="GO14">
        <v>0</v>
      </c>
    </row>
    <row r="15" spans="1:197" x14ac:dyDescent="0.2">
      <c r="A15">
        <v>11</v>
      </c>
      <c r="B15">
        <f t="shared" si="4"/>
        <v>550.73599999999999</v>
      </c>
      <c r="C15">
        <f t="shared" si="0"/>
        <v>0</v>
      </c>
      <c r="D15">
        <f t="shared" si="0"/>
        <v>0</v>
      </c>
      <c r="E15">
        <f t="shared" si="5"/>
        <v>1744.9241957623217</v>
      </c>
      <c r="F15">
        <f t="shared" si="1"/>
        <v>21811.552447029022</v>
      </c>
      <c r="G15">
        <f t="shared" si="1"/>
        <v>21811.552447029022</v>
      </c>
      <c r="H15">
        <f t="shared" si="6"/>
        <v>0.58372137931034485</v>
      </c>
      <c r="I15" s="2">
        <v>0.85199999999999998</v>
      </c>
      <c r="J15">
        <f t="shared" si="2"/>
        <v>0.81072413793103448</v>
      </c>
      <c r="K15">
        <v>0.37124999999999997</v>
      </c>
      <c r="L15">
        <f t="shared" si="3"/>
        <v>0.20400000000000001</v>
      </c>
      <c r="M15">
        <f t="shared" si="3"/>
        <v>0.20400000000000001</v>
      </c>
      <c r="S15">
        <v>6884.2</v>
      </c>
      <c r="U15">
        <v>21811.552447029022</v>
      </c>
      <c r="W15">
        <v>0.81072413793103448</v>
      </c>
      <c r="X15">
        <v>0.20400000000000001</v>
      </c>
      <c r="AC15">
        <v>0.35248275862068967</v>
      </c>
      <c r="AD15">
        <v>0.38424137931034491</v>
      </c>
      <c r="AE15">
        <v>0.41455172413793107</v>
      </c>
      <c r="AF15">
        <v>0.46889655172413797</v>
      </c>
      <c r="AG15">
        <v>0.52893103448275869</v>
      </c>
      <c r="AH15">
        <v>0.58817241379310337</v>
      </c>
      <c r="AI15">
        <v>0.65051724137931022</v>
      </c>
      <c r="AJ15">
        <v>0.71389655172413802</v>
      </c>
      <c r="AK15">
        <v>0.76627586206896547</v>
      </c>
      <c r="AL15">
        <v>0.78896551724137931</v>
      </c>
      <c r="AM15">
        <v>0.81072413793103448</v>
      </c>
      <c r="AN15">
        <v>0.83979310344827585</v>
      </c>
      <c r="AO15">
        <v>0.86189655172413804</v>
      </c>
      <c r="AP15">
        <v>0.87472413793103454</v>
      </c>
      <c r="AQ15">
        <v>0.88775862068965516</v>
      </c>
      <c r="AR15">
        <v>0.91920689655172427</v>
      </c>
      <c r="AS15">
        <v>0.94810344827586224</v>
      </c>
      <c r="AT15">
        <v>0.96444827586206905</v>
      </c>
      <c r="AU15">
        <v>0.97024137931034482</v>
      </c>
      <c r="AV15">
        <v>0.96844827586206894</v>
      </c>
      <c r="AW15">
        <v>0.96093103448275874</v>
      </c>
      <c r="AX15">
        <v>0.93758620689655192</v>
      </c>
      <c r="AY15">
        <v>0.89524137931034498</v>
      </c>
      <c r="AZ15">
        <v>0.84113793103448287</v>
      </c>
      <c r="BA15">
        <v>0.77937931034482766</v>
      </c>
      <c r="BB15">
        <v>0.71072413793103462</v>
      </c>
      <c r="BC15">
        <v>0.62555172413793103</v>
      </c>
      <c r="BD15">
        <v>0.60144827586206895</v>
      </c>
      <c r="BE15">
        <v>0.59213793103448276</v>
      </c>
      <c r="BF15">
        <v>0.57203448275862068</v>
      </c>
      <c r="BG15">
        <v>0.54755172413793096</v>
      </c>
      <c r="BH15">
        <v>0.52344827586206899</v>
      </c>
      <c r="BI15">
        <v>0.5063448275862068</v>
      </c>
      <c r="BJ15">
        <v>0.44551724137931037</v>
      </c>
      <c r="BK15">
        <v>0.40627586206896543</v>
      </c>
      <c r="BL15">
        <v>0.39882758620689662</v>
      </c>
      <c r="BM15">
        <v>0.39493103448275862</v>
      </c>
      <c r="BN15">
        <v>0.38434482758620692</v>
      </c>
      <c r="BO15">
        <v>0.39420689655172414</v>
      </c>
      <c r="BP15">
        <v>0.45620689655172414</v>
      </c>
      <c r="BQ15">
        <v>0.54800000000000004</v>
      </c>
      <c r="BR15">
        <v>0.62920689655172413</v>
      </c>
      <c r="BS15">
        <v>0.68948275862068964</v>
      </c>
      <c r="BT15">
        <v>0.71931034482758616</v>
      </c>
      <c r="BU15">
        <v>0.73348275862068968</v>
      </c>
      <c r="BV15">
        <v>0.70955172413793111</v>
      </c>
      <c r="BW15">
        <v>0.66496551724137931</v>
      </c>
      <c r="BX15">
        <v>0.60862068965517246</v>
      </c>
      <c r="BY15">
        <v>0.55341379310344829</v>
      </c>
      <c r="BZ15">
        <v>0.49551724137931025</v>
      </c>
      <c r="CA15">
        <v>0.45179310344827589</v>
      </c>
      <c r="CB15">
        <v>0.460551724137931</v>
      </c>
      <c r="CC15">
        <v>0.49979310344827588</v>
      </c>
      <c r="CD15">
        <v>0.53441379310344828</v>
      </c>
      <c r="CE15">
        <v>0.54679310344827581</v>
      </c>
      <c r="CF15">
        <v>0.54493103448275859</v>
      </c>
      <c r="CG15">
        <v>0.5416206896551724</v>
      </c>
      <c r="CH15">
        <v>0.47165517241379318</v>
      </c>
      <c r="CI15">
        <v>0.38610344827586202</v>
      </c>
      <c r="CJ15">
        <v>0.3172413793103448</v>
      </c>
      <c r="CK15">
        <v>0.25220689655172418</v>
      </c>
      <c r="CL15">
        <v>0.18113793103448275</v>
      </c>
      <c r="CM15">
        <v>9.7655172413793095E-2</v>
      </c>
      <c r="CN15">
        <v>6.434482758620691E-2</v>
      </c>
      <c r="CO15">
        <v>8.76551724137931E-2</v>
      </c>
      <c r="CP15">
        <v>0.15779310344827585</v>
      </c>
      <c r="CQ15">
        <v>0.26565517241379311</v>
      </c>
      <c r="CR15">
        <v>0.3866551724137931</v>
      </c>
      <c r="CS15">
        <v>0.50772413793103444</v>
      </c>
      <c r="CT15">
        <v>0.60934482758620689</v>
      </c>
      <c r="CU15">
        <v>0.68565517241379303</v>
      </c>
      <c r="CV15">
        <v>0.73848275862068957</v>
      </c>
      <c r="CW15">
        <v>0.77258620689655177</v>
      </c>
      <c r="CX15">
        <v>0.79482758620689653</v>
      </c>
      <c r="CY15">
        <v>0.81555172413793098</v>
      </c>
      <c r="CZ15">
        <v>0.83037931034482759</v>
      </c>
      <c r="DA15">
        <v>0.84551724137931039</v>
      </c>
      <c r="DB15">
        <v>0.86089655172413793</v>
      </c>
      <c r="DC15">
        <v>0.87865517241379321</v>
      </c>
      <c r="DD15">
        <v>0.90051724137931033</v>
      </c>
      <c r="DE15">
        <v>0.92131034482758623</v>
      </c>
      <c r="DF15">
        <v>0.93772413793103437</v>
      </c>
      <c r="DG15">
        <v>0.94679310344827594</v>
      </c>
      <c r="DH15">
        <v>0.95679310344827595</v>
      </c>
      <c r="DI15">
        <v>0.9700344827586207</v>
      </c>
      <c r="DJ15">
        <v>0.97724137931034483</v>
      </c>
      <c r="DK15">
        <v>0.97382758620689647</v>
      </c>
      <c r="DL15">
        <v>0.97244827586206894</v>
      </c>
      <c r="DM15">
        <v>0.97465517241379329</v>
      </c>
      <c r="DN15">
        <v>0.9762068965517241</v>
      </c>
      <c r="DO15">
        <v>0.96965517241379329</v>
      </c>
      <c r="DP15">
        <v>0.95510344827586213</v>
      </c>
      <c r="DQ15">
        <v>0.94155172413793109</v>
      </c>
      <c r="DR15">
        <v>0.93106896551724139</v>
      </c>
      <c r="DS15">
        <v>0.93155172413793119</v>
      </c>
      <c r="DT15">
        <v>0.92544827586206901</v>
      </c>
      <c r="DU15">
        <v>0.90148275862068972</v>
      </c>
      <c r="DV15">
        <v>0.85648275862068968</v>
      </c>
      <c r="DW15">
        <v>0.80486206896551737</v>
      </c>
      <c r="DX15">
        <v>0.75834482758620703</v>
      </c>
      <c r="DY15">
        <v>0.71562068965517234</v>
      </c>
      <c r="DZ15">
        <v>0.67834482758620696</v>
      </c>
      <c r="EA15">
        <v>0.66879310344827592</v>
      </c>
      <c r="EB15">
        <v>0.69765517241379316</v>
      </c>
      <c r="EC15">
        <v>0.72706896551724154</v>
      </c>
      <c r="ED15">
        <v>0.74124137931034484</v>
      </c>
      <c r="EE15">
        <v>0.72420689655172421</v>
      </c>
      <c r="EF15">
        <v>0.68603448275862067</v>
      </c>
      <c r="EG15">
        <v>0.64772413793103445</v>
      </c>
      <c r="EH15">
        <v>0.61320689655172422</v>
      </c>
      <c r="EI15">
        <v>0.58662068965517244</v>
      </c>
      <c r="EJ15">
        <v>0.5604137931034483</v>
      </c>
      <c r="EK15">
        <v>0.5589310344827586</v>
      </c>
      <c r="EL15">
        <v>0.60206896551724143</v>
      </c>
      <c r="EM15">
        <v>0.68437931034482757</v>
      </c>
      <c r="EN15">
        <v>0.75455172413793115</v>
      </c>
      <c r="EO15">
        <v>0.79403448275862076</v>
      </c>
      <c r="EP15">
        <v>0.82824137931034481</v>
      </c>
      <c r="EQ15">
        <v>0.85441379310344823</v>
      </c>
      <c r="ER15">
        <v>0.8698275862068966</v>
      </c>
      <c r="ES15">
        <v>0.8794827586206897</v>
      </c>
      <c r="ET15">
        <v>0.8896551724137931</v>
      </c>
      <c r="EU15">
        <v>0.90200000000000002</v>
      </c>
      <c r="EV15">
        <v>0.9029655172413793</v>
      </c>
      <c r="EW15">
        <v>0.90120689655172415</v>
      </c>
      <c r="EX15">
        <v>0.90341379310344849</v>
      </c>
      <c r="EY15">
        <v>0.90372413793103457</v>
      </c>
      <c r="EZ15">
        <v>0.89817241379310353</v>
      </c>
      <c r="FA15">
        <v>0.88975862068965528</v>
      </c>
      <c r="FB15">
        <v>0.88100000000000001</v>
      </c>
      <c r="FC15">
        <v>0.87120689655172412</v>
      </c>
      <c r="FD15">
        <v>0.86313793103448277</v>
      </c>
      <c r="FE15">
        <v>0.84772413793103452</v>
      </c>
      <c r="FF15">
        <v>0.81048275862068964</v>
      </c>
      <c r="FG15">
        <v>0.74137931034482762</v>
      </c>
      <c r="FH15">
        <v>0.66600000000000004</v>
      </c>
      <c r="FI15">
        <v>0.60613793103448277</v>
      </c>
      <c r="FJ15">
        <v>0.53206896551724137</v>
      </c>
      <c r="FK15">
        <v>0.46513793103448281</v>
      </c>
      <c r="FL15">
        <v>0.42862068965517236</v>
      </c>
      <c r="FM15">
        <v>0.43706896551724139</v>
      </c>
      <c r="FN15">
        <v>0.45586206896551723</v>
      </c>
      <c r="FO15">
        <v>0.46468965517241384</v>
      </c>
      <c r="FP15">
        <v>0.46517241379310342</v>
      </c>
      <c r="FQ15">
        <v>0.45675862068965511</v>
      </c>
      <c r="FR15">
        <v>0.42917241379310339</v>
      </c>
      <c r="FS15">
        <v>0.38675862068965516</v>
      </c>
      <c r="FT15">
        <v>0.36989655172413793</v>
      </c>
      <c r="FU15">
        <v>0.37027586206896551</v>
      </c>
      <c r="FV15">
        <v>0.37065517241379303</v>
      </c>
      <c r="FW15">
        <v>0.36986206896551721</v>
      </c>
      <c r="FX15">
        <v>0.37103448275862067</v>
      </c>
      <c r="FY15">
        <v>0.38120689655172413</v>
      </c>
      <c r="FZ15">
        <v>0.37106896551724133</v>
      </c>
      <c r="GA15">
        <v>0.37496551724137933</v>
      </c>
      <c r="GB15">
        <v>0.40141379310344827</v>
      </c>
      <c r="GC15">
        <v>0.41541379310344828</v>
      </c>
      <c r="GD15">
        <v>0.41306896551724132</v>
      </c>
      <c r="GE15">
        <v>0.40744827586206894</v>
      </c>
      <c r="GF15">
        <v>0.49299999999999999</v>
      </c>
      <c r="GG15">
        <v>0.60993103448275865</v>
      </c>
      <c r="GH15">
        <v>0.6737586206896552</v>
      </c>
      <c r="GI15">
        <v>0.69620689655172419</v>
      </c>
      <c r="GJ15">
        <v>0.68662068965517231</v>
      </c>
      <c r="GK15">
        <v>0.64927586206896559</v>
      </c>
      <c r="GL15">
        <v>0.56268965517241387</v>
      </c>
      <c r="GM15">
        <v>0.47231034482758616</v>
      </c>
      <c r="GN15">
        <v>0.41431034482758622</v>
      </c>
    </row>
    <row r="16" spans="1:197" x14ac:dyDescent="0.2">
      <c r="A16">
        <v>12</v>
      </c>
      <c r="B16">
        <f t="shared" si="4"/>
        <v>565.10400000000004</v>
      </c>
      <c r="C16">
        <f t="shared" si="0"/>
        <v>0</v>
      </c>
      <c r="D16">
        <f t="shared" si="0"/>
        <v>0</v>
      </c>
      <c r="E16">
        <f t="shared" si="5"/>
        <v>1549.9924756411297</v>
      </c>
      <c r="F16">
        <f t="shared" si="1"/>
        <v>19374.905945514121</v>
      </c>
      <c r="G16">
        <f t="shared" si="1"/>
        <v>19374.905945514121</v>
      </c>
      <c r="H16">
        <f t="shared" si="6"/>
        <v>0.60465103448275859</v>
      </c>
      <c r="I16" s="3">
        <v>0.86599999999999999</v>
      </c>
      <c r="J16">
        <f t="shared" si="2"/>
        <v>0.83979310344827585</v>
      </c>
      <c r="K16">
        <v>0.46100000000000002</v>
      </c>
      <c r="L16">
        <f t="shared" si="3"/>
        <v>0.22440000000000002</v>
      </c>
      <c r="M16">
        <f t="shared" si="3"/>
        <v>0.22440000000000002</v>
      </c>
      <c r="S16">
        <v>7063.8</v>
      </c>
      <c r="U16">
        <v>19374.905945514121</v>
      </c>
      <c r="W16">
        <v>0.83979310344827585</v>
      </c>
      <c r="X16">
        <v>0.22440000000000002</v>
      </c>
    </row>
    <row r="17" spans="1:24" x14ac:dyDescent="0.2">
      <c r="A17">
        <v>13</v>
      </c>
      <c r="B17">
        <f t="shared" si="4"/>
        <v>564.928</v>
      </c>
      <c r="C17">
        <f t="shared" si="0"/>
        <v>0</v>
      </c>
      <c r="D17">
        <f t="shared" si="0"/>
        <v>0</v>
      </c>
      <c r="E17">
        <f t="shared" si="5"/>
        <v>1407.2204853569419</v>
      </c>
      <c r="F17">
        <f t="shared" si="1"/>
        <v>17590.256066961774</v>
      </c>
      <c r="G17">
        <f t="shared" si="1"/>
        <v>17590.256066961774</v>
      </c>
      <c r="H17">
        <f t="shared" si="6"/>
        <v>0.62056551724137932</v>
      </c>
      <c r="I17" s="2">
        <v>0.89</v>
      </c>
      <c r="J17">
        <f t="shared" si="2"/>
        <v>0.86189655172413804</v>
      </c>
      <c r="K17">
        <v>0.48139999999999999</v>
      </c>
      <c r="L17">
        <f t="shared" si="3"/>
        <v>0.22164999999999999</v>
      </c>
      <c r="M17">
        <f t="shared" si="3"/>
        <v>0.22164999999999999</v>
      </c>
      <c r="S17">
        <v>7061.6</v>
      </c>
      <c r="U17">
        <v>17590.256066961774</v>
      </c>
      <c r="W17">
        <v>0.86189655172413804</v>
      </c>
      <c r="X17">
        <v>0.22164999999999999</v>
      </c>
    </row>
    <row r="18" spans="1:24" x14ac:dyDescent="0.2">
      <c r="A18">
        <v>14</v>
      </c>
      <c r="B18">
        <f t="shared" si="4"/>
        <v>563.25599999999997</v>
      </c>
      <c r="C18">
        <f t="shared" si="0"/>
        <v>0</v>
      </c>
      <c r="D18">
        <f t="shared" si="0"/>
        <v>0</v>
      </c>
      <c r="E18">
        <f t="shared" si="5"/>
        <v>1326.2931461954131</v>
      </c>
      <c r="F18">
        <f t="shared" si="1"/>
        <v>16578.664327442664</v>
      </c>
      <c r="G18">
        <f t="shared" si="1"/>
        <v>16578.664327442664</v>
      </c>
      <c r="H18">
        <f t="shared" si="6"/>
        <v>0.62980137931034486</v>
      </c>
      <c r="I18" s="3">
        <v>0.91</v>
      </c>
      <c r="J18">
        <f t="shared" si="2"/>
        <v>0.87472413793103454</v>
      </c>
      <c r="K18">
        <v>0.42699999999999994</v>
      </c>
      <c r="L18">
        <f t="shared" si="3"/>
        <v>0.18495</v>
      </c>
      <c r="M18">
        <f t="shared" si="3"/>
        <v>0.18495</v>
      </c>
      <c r="S18">
        <v>7040.7</v>
      </c>
      <c r="U18">
        <v>16578.664327442664</v>
      </c>
      <c r="W18">
        <v>0.87472413793103454</v>
      </c>
      <c r="X18">
        <v>0.18495</v>
      </c>
    </row>
    <row r="19" spans="1:24" x14ac:dyDescent="0.2">
      <c r="A19">
        <v>15</v>
      </c>
      <c r="B19">
        <f t="shared" si="4"/>
        <v>555.024</v>
      </c>
      <c r="C19">
        <f t="shared" si="0"/>
        <v>0</v>
      </c>
      <c r="D19">
        <f t="shared" si="0"/>
        <v>0</v>
      </c>
      <c r="E19">
        <f t="shared" si="5"/>
        <v>1186.235312450083</v>
      </c>
      <c r="F19">
        <f t="shared" si="1"/>
        <v>14827.941405626038</v>
      </c>
      <c r="G19">
        <f t="shared" si="1"/>
        <v>14827.941405626038</v>
      </c>
      <c r="H19">
        <f t="shared" si="6"/>
        <v>0.6391862068965517</v>
      </c>
      <c r="I19" s="2">
        <v>0.89800000000000002</v>
      </c>
      <c r="J19">
        <f t="shared" si="2"/>
        <v>0.88775862068965516</v>
      </c>
      <c r="K19">
        <v>0.31004999999999999</v>
      </c>
      <c r="L19">
        <f t="shared" si="3"/>
        <v>0.1183</v>
      </c>
      <c r="M19">
        <f t="shared" si="3"/>
        <v>0.1183</v>
      </c>
      <c r="S19">
        <v>6937.8</v>
      </c>
      <c r="U19">
        <v>14827.941405626038</v>
      </c>
      <c r="W19">
        <v>0.88775862068965516</v>
      </c>
      <c r="X19">
        <v>0.1183</v>
      </c>
    </row>
    <row r="20" spans="1:24" x14ac:dyDescent="0.2">
      <c r="A20">
        <v>16</v>
      </c>
      <c r="B20">
        <f t="shared" si="4"/>
        <v>558.096</v>
      </c>
      <c r="C20">
        <f t="shared" si="0"/>
        <v>0</v>
      </c>
      <c r="D20">
        <f t="shared" si="0"/>
        <v>0</v>
      </c>
      <c r="E20">
        <f t="shared" si="5"/>
        <v>1285.3278139635374</v>
      </c>
      <c r="F20">
        <f t="shared" si="1"/>
        <v>16066.597674544219</v>
      </c>
      <c r="G20">
        <f t="shared" si="1"/>
        <v>16066.597674544219</v>
      </c>
      <c r="H20">
        <f t="shared" si="6"/>
        <v>0.66182896551724146</v>
      </c>
      <c r="I20" s="3">
        <v>0.89</v>
      </c>
      <c r="J20">
        <f t="shared" si="2"/>
        <v>0.91920689655172427</v>
      </c>
      <c r="K20">
        <v>0.15775</v>
      </c>
      <c r="L20">
        <f t="shared" si="3"/>
        <v>5.0299999999999997E-2</v>
      </c>
      <c r="M20">
        <f t="shared" si="3"/>
        <v>5.0299999999999997E-2</v>
      </c>
      <c r="S20">
        <v>6976.2</v>
      </c>
      <c r="U20">
        <v>16066.597674544219</v>
      </c>
      <c r="W20">
        <v>0.91920689655172427</v>
      </c>
      <c r="X20">
        <v>5.0299999999999997E-2</v>
      </c>
    </row>
    <row r="21" spans="1:24" x14ac:dyDescent="0.2">
      <c r="A21">
        <v>17</v>
      </c>
      <c r="B21">
        <f t="shared" si="4"/>
        <v>580.57600000000002</v>
      </c>
      <c r="C21">
        <f t="shared" ref="C21:D84" si="7">$S21*C$1</f>
        <v>0</v>
      </c>
      <c r="D21">
        <f t="shared" si="7"/>
        <v>0</v>
      </c>
      <c r="E21">
        <f t="shared" si="5"/>
        <v>1518.811829749478</v>
      </c>
      <c r="F21">
        <f t="shared" si="5"/>
        <v>18985.147871868474</v>
      </c>
      <c r="G21">
        <f t="shared" si="5"/>
        <v>18985.147871868474</v>
      </c>
      <c r="H21">
        <f t="shared" si="6"/>
        <v>0.68263448275862082</v>
      </c>
      <c r="I21" s="2">
        <v>0.878</v>
      </c>
      <c r="J21">
        <f t="shared" si="6"/>
        <v>0.94810344827586224</v>
      </c>
      <c r="K21">
        <v>2.7200000000000002E-2</v>
      </c>
      <c r="L21">
        <f t="shared" ref="L21:M37" si="8">L$1*$X21</f>
        <v>5.45E-3</v>
      </c>
      <c r="M21">
        <f t="shared" si="8"/>
        <v>5.45E-3</v>
      </c>
      <c r="S21">
        <v>7257.2</v>
      </c>
      <c r="U21">
        <v>18985.147871868474</v>
      </c>
      <c r="W21">
        <v>0.94810344827586224</v>
      </c>
      <c r="X21">
        <v>5.45E-3</v>
      </c>
    </row>
    <row r="22" spans="1:24" x14ac:dyDescent="0.2">
      <c r="A22">
        <v>18</v>
      </c>
      <c r="B22">
        <f t="shared" si="4"/>
        <v>607.26400000000001</v>
      </c>
      <c r="C22">
        <f t="shared" si="7"/>
        <v>0</v>
      </c>
      <c r="D22">
        <f t="shared" si="7"/>
        <v>0</v>
      </c>
      <c r="E22">
        <f t="shared" si="5"/>
        <v>1779.9027632217276</v>
      </c>
      <c r="F22">
        <f t="shared" si="5"/>
        <v>22248.784540271594</v>
      </c>
      <c r="G22">
        <f t="shared" si="5"/>
        <v>22248.784540271594</v>
      </c>
      <c r="H22">
        <f t="shared" si="6"/>
        <v>0.69440275862068968</v>
      </c>
      <c r="I22" s="3">
        <v>0.87</v>
      </c>
      <c r="J22">
        <f t="shared" si="6"/>
        <v>0.96444827586206905</v>
      </c>
      <c r="K22">
        <v>0</v>
      </c>
      <c r="L22">
        <f t="shared" si="8"/>
        <v>0</v>
      </c>
      <c r="M22">
        <f t="shared" si="8"/>
        <v>0</v>
      </c>
      <c r="S22">
        <v>7590.8</v>
      </c>
      <c r="U22">
        <v>22248.784540271594</v>
      </c>
      <c r="W22">
        <v>0.96444827586206905</v>
      </c>
      <c r="X22">
        <v>0</v>
      </c>
    </row>
    <row r="23" spans="1:24" x14ac:dyDescent="0.2">
      <c r="A23">
        <v>19</v>
      </c>
      <c r="B23">
        <f t="shared" si="4"/>
        <v>609.26400000000001</v>
      </c>
      <c r="C23">
        <f t="shared" si="7"/>
        <v>0</v>
      </c>
      <c r="D23">
        <f t="shared" si="7"/>
        <v>0</v>
      </c>
      <c r="E23">
        <f t="shared" si="5"/>
        <v>1939.7330221809907</v>
      </c>
      <c r="F23">
        <f t="shared" si="5"/>
        <v>24246.662777262383</v>
      </c>
      <c r="G23">
        <f t="shared" si="5"/>
        <v>24246.662777262383</v>
      </c>
      <c r="H23">
        <f t="shared" si="6"/>
        <v>0.69857379310344825</v>
      </c>
      <c r="I23" s="2">
        <v>0.86599999999999999</v>
      </c>
      <c r="J23">
        <f t="shared" si="6"/>
        <v>0.97024137931034482</v>
      </c>
      <c r="K23">
        <v>0</v>
      </c>
      <c r="L23">
        <f t="shared" si="8"/>
        <v>0</v>
      </c>
      <c r="M23">
        <f t="shared" si="8"/>
        <v>0</v>
      </c>
      <c r="S23">
        <v>7615.8</v>
      </c>
      <c r="U23">
        <v>24246.662777262383</v>
      </c>
      <c r="W23">
        <v>0.97024137931034482</v>
      </c>
      <c r="X23">
        <v>0</v>
      </c>
    </row>
    <row r="24" spans="1:24" x14ac:dyDescent="0.2">
      <c r="A24">
        <v>20</v>
      </c>
      <c r="B24">
        <f t="shared" si="4"/>
        <v>582.12800000000004</v>
      </c>
      <c r="C24">
        <f t="shared" si="7"/>
        <v>0</v>
      </c>
      <c r="D24">
        <f t="shared" si="7"/>
        <v>0</v>
      </c>
      <c r="E24">
        <f t="shared" si="5"/>
        <v>1880.0023893289945</v>
      </c>
      <c r="F24">
        <f t="shared" si="5"/>
        <v>23500.029866612429</v>
      </c>
      <c r="G24">
        <f t="shared" si="5"/>
        <v>23500.029866612429</v>
      </c>
      <c r="H24">
        <f t="shared" si="6"/>
        <v>0.69728275862068956</v>
      </c>
      <c r="I24" s="3">
        <v>0.86299999999999999</v>
      </c>
      <c r="J24">
        <f t="shared" si="6"/>
        <v>0.96844827586206894</v>
      </c>
      <c r="K24">
        <v>0</v>
      </c>
      <c r="L24">
        <f t="shared" si="8"/>
        <v>0</v>
      </c>
      <c r="M24">
        <f t="shared" si="8"/>
        <v>0</v>
      </c>
      <c r="S24">
        <v>7276.6</v>
      </c>
      <c r="U24">
        <v>23500.029866612429</v>
      </c>
      <c r="W24">
        <v>0.96844827586206894</v>
      </c>
      <c r="X24">
        <v>0</v>
      </c>
    </row>
    <row r="25" spans="1:24" x14ac:dyDescent="0.2">
      <c r="A25">
        <v>21</v>
      </c>
      <c r="B25">
        <f t="shared" si="4"/>
        <v>562.47199999999998</v>
      </c>
      <c r="C25">
        <f t="shared" si="7"/>
        <v>0</v>
      </c>
      <c r="D25">
        <f t="shared" si="7"/>
        <v>0</v>
      </c>
      <c r="E25">
        <f t="shared" si="5"/>
        <v>1835.0408243876375</v>
      </c>
      <c r="F25">
        <f t="shared" si="5"/>
        <v>22938.010304845469</v>
      </c>
      <c r="G25">
        <f t="shared" si="5"/>
        <v>22938.010304845469</v>
      </c>
      <c r="H25">
        <f t="shared" si="6"/>
        <v>0.69187034482758625</v>
      </c>
      <c r="I25" s="2">
        <v>0.86</v>
      </c>
      <c r="J25">
        <f t="shared" si="6"/>
        <v>0.96093103448275874</v>
      </c>
      <c r="K25">
        <v>0</v>
      </c>
      <c r="L25">
        <f t="shared" si="8"/>
        <v>0</v>
      </c>
      <c r="M25">
        <f t="shared" si="8"/>
        <v>0</v>
      </c>
      <c r="S25">
        <v>7030.9</v>
      </c>
      <c r="U25">
        <v>22938.010304845469</v>
      </c>
      <c r="W25">
        <v>0.96093103448275874</v>
      </c>
      <c r="X25">
        <v>0</v>
      </c>
    </row>
    <row r="26" spans="1:24" x14ac:dyDescent="0.2">
      <c r="A26">
        <v>22</v>
      </c>
      <c r="B26">
        <f t="shared" si="4"/>
        <v>521.15199999999993</v>
      </c>
      <c r="C26">
        <f t="shared" si="7"/>
        <v>0</v>
      </c>
      <c r="D26">
        <f t="shared" si="7"/>
        <v>0</v>
      </c>
      <c r="E26">
        <f t="shared" si="5"/>
        <v>1835.2380521699315</v>
      </c>
      <c r="F26">
        <f t="shared" si="5"/>
        <v>22940.475652124143</v>
      </c>
      <c r="G26">
        <f t="shared" si="5"/>
        <v>22940.475652124143</v>
      </c>
      <c r="H26">
        <f t="shared" si="6"/>
        <v>0.67506206896551735</v>
      </c>
      <c r="I26" s="3">
        <v>0.86599999999999999</v>
      </c>
      <c r="J26">
        <f t="shared" si="6"/>
        <v>0.93758620689655192</v>
      </c>
      <c r="K26">
        <v>0</v>
      </c>
      <c r="L26">
        <f t="shared" si="8"/>
        <v>0</v>
      </c>
      <c r="M26">
        <f t="shared" si="8"/>
        <v>0</v>
      </c>
      <c r="S26">
        <v>6514.4</v>
      </c>
      <c r="U26">
        <v>22940.475652124143</v>
      </c>
      <c r="W26">
        <v>0.93758620689655192</v>
      </c>
      <c r="X26">
        <v>0</v>
      </c>
    </row>
    <row r="27" spans="1:24" x14ac:dyDescent="0.2">
      <c r="A27">
        <v>23</v>
      </c>
      <c r="B27">
        <f t="shared" si="4"/>
        <v>529</v>
      </c>
      <c r="C27">
        <f t="shared" si="7"/>
        <v>0</v>
      </c>
      <c r="D27">
        <f t="shared" si="7"/>
        <v>0</v>
      </c>
      <c r="E27">
        <f t="shared" si="5"/>
        <v>1580.3493763136469</v>
      </c>
      <c r="F27">
        <f t="shared" si="5"/>
        <v>19754.367203920585</v>
      </c>
      <c r="G27">
        <f t="shared" si="5"/>
        <v>19754.367203920585</v>
      </c>
      <c r="H27">
        <f t="shared" si="6"/>
        <v>0.64457379310344831</v>
      </c>
      <c r="I27" s="2">
        <v>0.874</v>
      </c>
      <c r="J27">
        <f t="shared" si="6"/>
        <v>0.89524137931034498</v>
      </c>
      <c r="K27">
        <v>0</v>
      </c>
      <c r="L27">
        <f t="shared" si="8"/>
        <v>0</v>
      </c>
      <c r="M27">
        <f t="shared" si="8"/>
        <v>0</v>
      </c>
      <c r="S27">
        <v>6612.5</v>
      </c>
      <c r="U27">
        <v>19754.367203920585</v>
      </c>
      <c r="W27">
        <v>0.89524137931034498</v>
      </c>
      <c r="X27">
        <v>0</v>
      </c>
    </row>
    <row r="28" spans="1:24" x14ac:dyDescent="0.2">
      <c r="A28">
        <v>24</v>
      </c>
      <c r="B28">
        <f t="shared" si="4"/>
        <v>498.024</v>
      </c>
      <c r="C28">
        <f t="shared" si="7"/>
        <v>0</v>
      </c>
      <c r="D28">
        <f t="shared" si="7"/>
        <v>0</v>
      </c>
      <c r="E28">
        <f t="shared" si="5"/>
        <v>1040.1087862839986</v>
      </c>
      <c r="F28">
        <f t="shared" si="5"/>
        <v>13001.359828549983</v>
      </c>
      <c r="G28">
        <f t="shared" si="5"/>
        <v>13001.359828549983</v>
      </c>
      <c r="H28">
        <f t="shared" si="6"/>
        <v>0.60561931034482763</v>
      </c>
      <c r="I28" s="3">
        <v>0.88</v>
      </c>
      <c r="J28">
        <f t="shared" si="6"/>
        <v>0.84113793103448287</v>
      </c>
      <c r="K28">
        <v>0</v>
      </c>
      <c r="L28">
        <f t="shared" si="8"/>
        <v>0</v>
      </c>
      <c r="M28">
        <f t="shared" si="8"/>
        <v>0</v>
      </c>
      <c r="S28">
        <v>6225.3</v>
      </c>
      <c r="U28">
        <v>13001.359828549983</v>
      </c>
      <c r="W28">
        <v>0.84113793103448287</v>
      </c>
      <c r="X28">
        <v>0</v>
      </c>
    </row>
    <row r="29" spans="1:24" x14ac:dyDescent="0.2">
      <c r="A29">
        <v>25</v>
      </c>
      <c r="B29">
        <f t="shared" si="4"/>
        <v>474.23199999999997</v>
      </c>
      <c r="C29">
        <f t="shared" si="7"/>
        <v>0</v>
      </c>
      <c r="D29">
        <f t="shared" si="7"/>
        <v>0</v>
      </c>
      <c r="E29">
        <f t="shared" si="5"/>
        <v>494.70073493127597</v>
      </c>
      <c r="F29">
        <f t="shared" si="5"/>
        <v>6183.7591866409493</v>
      </c>
      <c r="G29">
        <f t="shared" si="5"/>
        <v>6183.7591866409493</v>
      </c>
      <c r="H29">
        <f t="shared" si="6"/>
        <v>0.56115310344827585</v>
      </c>
      <c r="I29" s="2">
        <v>0.88700000000000001</v>
      </c>
      <c r="J29">
        <f t="shared" si="6"/>
        <v>0.77937931034482766</v>
      </c>
      <c r="K29">
        <v>0</v>
      </c>
      <c r="L29">
        <f t="shared" si="8"/>
        <v>0</v>
      </c>
      <c r="M29">
        <f t="shared" si="8"/>
        <v>0</v>
      </c>
      <c r="S29">
        <v>5927.9</v>
      </c>
      <c r="U29">
        <v>6183.7591866409493</v>
      </c>
      <c r="W29">
        <v>0.77937931034482766</v>
      </c>
      <c r="X29">
        <v>0</v>
      </c>
    </row>
    <row r="30" spans="1:24" x14ac:dyDescent="0.2">
      <c r="A30">
        <v>26</v>
      </c>
      <c r="B30">
        <f t="shared" si="4"/>
        <v>453.21600000000001</v>
      </c>
      <c r="C30">
        <f t="shared" si="7"/>
        <v>0</v>
      </c>
      <c r="D30">
        <f t="shared" si="7"/>
        <v>0</v>
      </c>
      <c r="E30">
        <f t="shared" si="5"/>
        <v>213.88301759707429</v>
      </c>
      <c r="F30">
        <f t="shared" si="5"/>
        <v>2673.5377199634286</v>
      </c>
      <c r="G30">
        <f t="shared" si="5"/>
        <v>2673.5377199634286</v>
      </c>
      <c r="H30">
        <f t="shared" si="6"/>
        <v>0.51172137931034489</v>
      </c>
      <c r="I30" s="3">
        <v>0.88800000000000001</v>
      </c>
      <c r="J30">
        <f t="shared" si="6"/>
        <v>0.71072413793103462</v>
      </c>
      <c r="K30">
        <v>0</v>
      </c>
      <c r="L30">
        <f t="shared" si="8"/>
        <v>0</v>
      </c>
      <c r="M30">
        <f t="shared" si="8"/>
        <v>0</v>
      </c>
      <c r="S30">
        <v>5665.2</v>
      </c>
      <c r="U30">
        <v>2673.5377199634286</v>
      </c>
      <c r="W30">
        <v>0.71072413793103462</v>
      </c>
      <c r="X30">
        <v>0</v>
      </c>
    </row>
    <row r="31" spans="1:24" x14ac:dyDescent="0.2">
      <c r="A31">
        <v>27</v>
      </c>
      <c r="B31">
        <f t="shared" si="4"/>
        <v>443.68800000000005</v>
      </c>
      <c r="C31">
        <f t="shared" si="7"/>
        <v>0</v>
      </c>
      <c r="D31">
        <f t="shared" si="7"/>
        <v>0</v>
      </c>
      <c r="E31">
        <f t="shared" si="5"/>
        <v>160.93759944502784</v>
      </c>
      <c r="F31">
        <f t="shared" si="5"/>
        <v>2011.7199930628478</v>
      </c>
      <c r="G31">
        <f t="shared" si="5"/>
        <v>2011.7199930628478</v>
      </c>
      <c r="H31">
        <f t="shared" si="6"/>
        <v>0.45039724137931031</v>
      </c>
      <c r="I31" s="2">
        <v>0.88900000000000001</v>
      </c>
      <c r="J31">
        <f t="shared" si="6"/>
        <v>0.62555172413793103</v>
      </c>
      <c r="K31">
        <v>0</v>
      </c>
      <c r="L31">
        <f t="shared" si="8"/>
        <v>0</v>
      </c>
      <c r="M31">
        <f t="shared" si="8"/>
        <v>0</v>
      </c>
      <c r="S31">
        <v>5546.1</v>
      </c>
      <c r="U31">
        <v>2011.7199930628478</v>
      </c>
      <c r="W31">
        <v>0.62555172413793103</v>
      </c>
      <c r="X31">
        <v>0</v>
      </c>
    </row>
    <row r="32" spans="1:24" x14ac:dyDescent="0.2">
      <c r="A32">
        <v>28</v>
      </c>
      <c r="B32">
        <f t="shared" si="4"/>
        <v>436.10400000000004</v>
      </c>
      <c r="C32">
        <f t="shared" si="7"/>
        <v>0</v>
      </c>
      <c r="D32">
        <f t="shared" si="7"/>
        <v>0</v>
      </c>
      <c r="E32">
        <f t="shared" si="5"/>
        <v>145.52514234428529</v>
      </c>
      <c r="F32">
        <f t="shared" si="5"/>
        <v>1819.0642793035659</v>
      </c>
      <c r="G32">
        <f t="shared" si="5"/>
        <v>1819.0642793035659</v>
      </c>
      <c r="H32">
        <f t="shared" si="6"/>
        <v>0.43304275862068964</v>
      </c>
      <c r="I32" s="3">
        <v>0.88600000000000001</v>
      </c>
      <c r="J32">
        <f t="shared" si="6"/>
        <v>0.60144827586206895</v>
      </c>
      <c r="K32">
        <v>0</v>
      </c>
      <c r="L32">
        <f t="shared" si="8"/>
        <v>0</v>
      </c>
      <c r="M32">
        <f t="shared" si="8"/>
        <v>0</v>
      </c>
      <c r="S32">
        <v>5451.3</v>
      </c>
      <c r="U32">
        <v>1819.0642793035659</v>
      </c>
      <c r="W32">
        <v>0.60144827586206895</v>
      </c>
      <c r="X32">
        <v>0</v>
      </c>
    </row>
    <row r="33" spans="1:24" x14ac:dyDescent="0.2">
      <c r="A33">
        <v>29</v>
      </c>
      <c r="B33">
        <f t="shared" si="4"/>
        <v>450.72800000000007</v>
      </c>
      <c r="C33">
        <f t="shared" si="7"/>
        <v>0</v>
      </c>
      <c r="D33">
        <f t="shared" si="7"/>
        <v>0</v>
      </c>
      <c r="E33">
        <f t="shared" si="5"/>
        <v>192.842231059368</v>
      </c>
      <c r="F33">
        <f t="shared" si="5"/>
        <v>2410.5278882420998</v>
      </c>
      <c r="G33">
        <f t="shared" si="5"/>
        <v>2410.5278882420998</v>
      </c>
      <c r="H33">
        <f t="shared" si="6"/>
        <v>0.42633931034482758</v>
      </c>
      <c r="I33" s="2">
        <v>0.88900000000000001</v>
      </c>
      <c r="J33">
        <f t="shared" si="6"/>
        <v>0.59213793103448276</v>
      </c>
      <c r="K33">
        <v>0</v>
      </c>
      <c r="L33">
        <f t="shared" si="8"/>
        <v>0</v>
      </c>
      <c r="M33">
        <f t="shared" si="8"/>
        <v>0</v>
      </c>
      <c r="S33">
        <v>5634.1</v>
      </c>
      <c r="U33">
        <v>2410.5278882420998</v>
      </c>
      <c r="W33">
        <v>0.59213793103448276</v>
      </c>
      <c r="X33">
        <v>0</v>
      </c>
    </row>
    <row r="34" spans="1:24" x14ac:dyDescent="0.2">
      <c r="A34">
        <v>30</v>
      </c>
      <c r="B34">
        <f t="shared" si="4"/>
        <v>499.31199999999995</v>
      </c>
      <c r="C34">
        <f t="shared" si="7"/>
        <v>0</v>
      </c>
      <c r="D34">
        <f t="shared" si="7"/>
        <v>0</v>
      </c>
      <c r="E34">
        <f t="shared" si="5"/>
        <v>321.67615318054226</v>
      </c>
      <c r="F34">
        <f t="shared" si="5"/>
        <v>4020.951914756778</v>
      </c>
      <c r="G34">
        <f t="shared" si="5"/>
        <v>4020.951914756778</v>
      </c>
      <c r="H34">
        <f t="shared" si="6"/>
        <v>0.41186482758620685</v>
      </c>
      <c r="I34" s="3">
        <v>0.88700000000000001</v>
      </c>
      <c r="J34">
        <f t="shared" si="6"/>
        <v>0.57203448275862068</v>
      </c>
      <c r="K34">
        <v>0</v>
      </c>
      <c r="L34">
        <f t="shared" si="8"/>
        <v>0</v>
      </c>
      <c r="M34">
        <f t="shared" si="8"/>
        <v>0</v>
      </c>
      <c r="S34">
        <v>6241.4</v>
      </c>
      <c r="U34">
        <v>4020.951914756778</v>
      </c>
      <c r="W34">
        <v>0.57203448275862068</v>
      </c>
      <c r="X34">
        <v>0</v>
      </c>
    </row>
    <row r="35" spans="1:24" x14ac:dyDescent="0.2">
      <c r="A35">
        <v>31</v>
      </c>
      <c r="B35">
        <f t="shared" si="4"/>
        <v>562</v>
      </c>
      <c r="C35">
        <f t="shared" si="7"/>
        <v>0</v>
      </c>
      <c r="D35">
        <f t="shared" si="7"/>
        <v>0</v>
      </c>
      <c r="E35">
        <f t="shared" si="5"/>
        <v>624.9359717265861</v>
      </c>
      <c r="F35">
        <f t="shared" si="5"/>
        <v>7811.6996465823267</v>
      </c>
      <c r="G35">
        <f t="shared" si="5"/>
        <v>7811.6996465823267</v>
      </c>
      <c r="H35">
        <f t="shared" si="6"/>
        <v>0.39423724137931027</v>
      </c>
      <c r="I35" s="2">
        <v>0.88700000000000001</v>
      </c>
      <c r="J35">
        <f t="shared" si="6"/>
        <v>0.54755172413793096</v>
      </c>
      <c r="K35">
        <v>0</v>
      </c>
      <c r="L35">
        <f t="shared" si="8"/>
        <v>0</v>
      </c>
      <c r="M35">
        <f t="shared" si="8"/>
        <v>0</v>
      </c>
      <c r="P35">
        <v>0.60144827586206895</v>
      </c>
      <c r="Q35">
        <f ca="1">P35+RAND()*0.3</f>
        <v>0.75265307321346364</v>
      </c>
      <c r="S35">
        <v>7025</v>
      </c>
      <c r="U35">
        <v>7811.6996465823267</v>
      </c>
      <c r="W35">
        <v>0.54755172413793096</v>
      </c>
      <c r="X35">
        <v>0</v>
      </c>
    </row>
    <row r="36" spans="1:24" x14ac:dyDescent="0.2">
      <c r="A36">
        <v>32</v>
      </c>
      <c r="B36">
        <f t="shared" si="4"/>
        <v>634.13599999999997</v>
      </c>
      <c r="C36">
        <f t="shared" si="7"/>
        <v>0</v>
      </c>
      <c r="D36">
        <f t="shared" si="7"/>
        <v>0</v>
      </c>
      <c r="E36">
        <f t="shared" si="5"/>
        <v>1393.8642174440131</v>
      </c>
      <c r="F36">
        <f t="shared" si="5"/>
        <v>17423.302718050163</v>
      </c>
      <c r="G36">
        <f t="shared" si="5"/>
        <v>17423.302718050163</v>
      </c>
      <c r="H36">
        <f t="shared" si="6"/>
        <v>0.37688275862068965</v>
      </c>
      <c r="I36" s="3">
        <v>0.876</v>
      </c>
      <c r="J36">
        <f t="shared" si="6"/>
        <v>0.52344827586206899</v>
      </c>
      <c r="K36">
        <v>4.1000000000000003E-3</v>
      </c>
      <c r="L36">
        <f t="shared" si="8"/>
        <v>1.3500000000000001E-3</v>
      </c>
      <c r="M36">
        <f t="shared" si="8"/>
        <v>1.3500000000000001E-3</v>
      </c>
      <c r="P36">
        <v>0.59213793103448276</v>
      </c>
      <c r="Q36">
        <f t="shared" ref="Q36:Q47" ca="1" si="9">P36+RAND()*0.3</f>
        <v>0.71254469578094881</v>
      </c>
      <c r="S36">
        <v>7926.7</v>
      </c>
      <c r="U36">
        <v>17423.302718050163</v>
      </c>
      <c r="W36">
        <v>0.52344827586206899</v>
      </c>
      <c r="X36">
        <v>1.3500000000000001E-3</v>
      </c>
    </row>
    <row r="37" spans="1:24" x14ac:dyDescent="0.2">
      <c r="A37">
        <v>33</v>
      </c>
      <c r="B37">
        <f t="shared" si="4"/>
        <v>666.76</v>
      </c>
      <c r="C37">
        <f t="shared" si="7"/>
        <v>0</v>
      </c>
      <c r="D37">
        <f t="shared" si="7"/>
        <v>0</v>
      </c>
      <c r="E37">
        <f t="shared" si="5"/>
        <v>2062.9622609108246</v>
      </c>
      <c r="F37">
        <f t="shared" si="5"/>
        <v>25787.028261385309</v>
      </c>
      <c r="G37">
        <f t="shared" si="5"/>
        <v>25787.028261385309</v>
      </c>
      <c r="H37">
        <f t="shared" si="6"/>
        <v>0.36456827586206886</v>
      </c>
      <c r="I37" s="2">
        <v>0.86199999999999999</v>
      </c>
      <c r="J37">
        <f t="shared" si="6"/>
        <v>0.5063448275862068</v>
      </c>
      <c r="K37">
        <v>8.0250000000000002E-2</v>
      </c>
      <c r="L37">
        <f t="shared" si="8"/>
        <v>3.2649999999999998E-2</v>
      </c>
      <c r="M37">
        <f t="shared" si="8"/>
        <v>3.2649999999999998E-2</v>
      </c>
      <c r="P37">
        <v>0.57203448275862068</v>
      </c>
      <c r="Q37">
        <f t="shared" ca="1" si="9"/>
        <v>0.74252183148366635</v>
      </c>
      <c r="S37">
        <v>8334.5</v>
      </c>
      <c r="U37">
        <v>25787.028261385309</v>
      </c>
      <c r="W37">
        <v>0.5063448275862068</v>
      </c>
      <c r="X37">
        <v>3.2649999999999998E-2</v>
      </c>
    </row>
    <row r="38" spans="1:24" x14ac:dyDescent="0.2">
      <c r="A38">
        <v>34</v>
      </c>
      <c r="B38">
        <f t="shared" si="4"/>
        <v>690.31200000000001</v>
      </c>
      <c r="C38">
        <f t="shared" si="7"/>
        <v>0</v>
      </c>
      <c r="D38">
        <f t="shared" si="7"/>
        <v>0</v>
      </c>
      <c r="E38">
        <f t="shared" ref="E38:G69" si="10">$U38*E$1</f>
        <v>2198.3091330293014</v>
      </c>
      <c r="F38">
        <f t="shared" si="10"/>
        <v>27478.864162866266</v>
      </c>
      <c r="G38">
        <f t="shared" si="10"/>
        <v>27478.864162866266</v>
      </c>
      <c r="H38">
        <f t="shared" ref="H38:H59" si="11">H$1*$W38</f>
        <v>0.32077241379310345</v>
      </c>
      <c r="I38" s="3">
        <v>0.85799999999999998</v>
      </c>
      <c r="J38">
        <f t="shared" ref="H38:J69" si="12">J$1*$W38</f>
        <v>0.44551724137931037</v>
      </c>
      <c r="K38">
        <v>0.21215000000000001</v>
      </c>
      <c r="L38">
        <f t="shared" ref="L38:M69" si="13">L$1*$X38</f>
        <v>9.7900000000000001E-2</v>
      </c>
      <c r="M38">
        <f t="shared" si="13"/>
        <v>9.7900000000000001E-2</v>
      </c>
      <c r="P38">
        <v>0.54755172413793096</v>
      </c>
      <c r="Q38">
        <f t="shared" ca="1" si="9"/>
        <v>0.64529085055245661</v>
      </c>
      <c r="S38">
        <v>8628.9</v>
      </c>
      <c r="U38">
        <v>27478.864162866266</v>
      </c>
      <c r="W38">
        <v>0.44551724137931037</v>
      </c>
      <c r="X38">
        <v>9.7900000000000001E-2</v>
      </c>
    </row>
    <row r="39" spans="1:24" x14ac:dyDescent="0.2">
      <c r="A39">
        <v>35</v>
      </c>
      <c r="B39">
        <f t="shared" si="4"/>
        <v>699.79200000000003</v>
      </c>
      <c r="C39">
        <f t="shared" si="7"/>
        <v>0</v>
      </c>
      <c r="D39">
        <f t="shared" si="7"/>
        <v>0</v>
      </c>
      <c r="E39">
        <f t="shared" si="10"/>
        <v>2033.488968184022</v>
      </c>
      <c r="F39">
        <f t="shared" si="10"/>
        <v>25418.612102300274</v>
      </c>
      <c r="G39">
        <f t="shared" si="10"/>
        <v>25418.612102300274</v>
      </c>
      <c r="H39">
        <f t="shared" si="11"/>
        <v>0.29251862068965512</v>
      </c>
      <c r="I39" s="2">
        <v>0.83899999999999997</v>
      </c>
      <c r="J39">
        <f t="shared" si="12"/>
        <v>0.40627586206896543</v>
      </c>
      <c r="K39">
        <v>0.36720000000000003</v>
      </c>
      <c r="L39">
        <f t="shared" si="13"/>
        <v>0.16045000000000001</v>
      </c>
      <c r="M39">
        <f t="shared" si="13"/>
        <v>0.16045000000000001</v>
      </c>
      <c r="P39">
        <v>0.52344827586206899</v>
      </c>
      <c r="Q39">
        <f t="shared" ca="1" si="9"/>
        <v>0.5431599727918649</v>
      </c>
      <c r="S39">
        <v>8747.4</v>
      </c>
      <c r="U39">
        <v>25418.612102300274</v>
      </c>
      <c r="W39">
        <v>0.40627586206896543</v>
      </c>
      <c r="X39">
        <v>0.16045000000000001</v>
      </c>
    </row>
    <row r="40" spans="1:24" x14ac:dyDescent="0.2">
      <c r="A40">
        <v>36</v>
      </c>
      <c r="B40">
        <f t="shared" si="4"/>
        <v>706.44</v>
      </c>
      <c r="C40">
        <f t="shared" si="7"/>
        <v>0</v>
      </c>
      <c r="D40">
        <f t="shared" si="7"/>
        <v>0</v>
      </c>
      <c r="E40">
        <f t="shared" si="10"/>
        <v>1842.1833688756251</v>
      </c>
      <c r="F40">
        <f t="shared" si="10"/>
        <v>23027.292110945313</v>
      </c>
      <c r="G40">
        <f t="shared" si="10"/>
        <v>23027.292110945313</v>
      </c>
      <c r="H40">
        <f t="shared" si="11"/>
        <v>0.28715586206896554</v>
      </c>
      <c r="I40" s="3">
        <v>0.83199999999999996</v>
      </c>
      <c r="J40">
        <f t="shared" si="12"/>
        <v>0.39882758620689662</v>
      </c>
      <c r="K40">
        <v>0.50180000000000002</v>
      </c>
      <c r="L40">
        <f t="shared" si="13"/>
        <v>0.20670000000000002</v>
      </c>
      <c r="M40">
        <f t="shared" si="13"/>
        <v>0.20670000000000002</v>
      </c>
      <c r="P40">
        <v>0.5063448275862068</v>
      </c>
      <c r="Q40">
        <f t="shared" ca="1" si="9"/>
        <v>0.73558156122564688</v>
      </c>
      <c r="S40">
        <v>8830.5</v>
      </c>
      <c r="U40">
        <v>23027.292110945313</v>
      </c>
      <c r="W40">
        <v>0.39882758620689662</v>
      </c>
      <c r="X40">
        <v>0.20670000000000002</v>
      </c>
    </row>
    <row r="41" spans="1:24" x14ac:dyDescent="0.2">
      <c r="A41">
        <v>37</v>
      </c>
      <c r="B41">
        <f t="shared" si="4"/>
        <v>707.88800000000003</v>
      </c>
      <c r="C41">
        <f t="shared" si="7"/>
        <v>0</v>
      </c>
      <c r="D41">
        <f t="shared" si="7"/>
        <v>0</v>
      </c>
      <c r="E41">
        <f t="shared" si="10"/>
        <v>1706.8425783591485</v>
      </c>
      <c r="F41">
        <f t="shared" si="10"/>
        <v>21335.532229489356</v>
      </c>
      <c r="G41">
        <f t="shared" si="10"/>
        <v>21335.532229489356</v>
      </c>
      <c r="H41">
        <f t="shared" si="11"/>
        <v>0.2843503448275862</v>
      </c>
      <c r="I41" s="2">
        <v>0.83899999999999997</v>
      </c>
      <c r="J41">
        <f t="shared" si="12"/>
        <v>0.39493103448275862</v>
      </c>
      <c r="K41">
        <v>0.54535</v>
      </c>
      <c r="L41">
        <f t="shared" si="13"/>
        <v>0.21215000000000001</v>
      </c>
      <c r="M41">
        <f t="shared" si="13"/>
        <v>0.21215000000000001</v>
      </c>
      <c r="P41">
        <v>0.44551724137931037</v>
      </c>
      <c r="Q41">
        <f t="shared" ca="1" si="9"/>
        <v>0.73985707328113248</v>
      </c>
      <c r="S41">
        <v>8848.6</v>
      </c>
      <c r="U41">
        <v>21335.532229489356</v>
      </c>
      <c r="W41">
        <v>0.39493103448275862</v>
      </c>
      <c r="X41">
        <v>0.21215000000000001</v>
      </c>
    </row>
    <row r="42" spans="1:24" x14ac:dyDescent="0.2">
      <c r="A42">
        <v>38</v>
      </c>
      <c r="B42">
        <f t="shared" si="4"/>
        <v>704.74399999999991</v>
      </c>
      <c r="C42">
        <f t="shared" si="7"/>
        <v>0</v>
      </c>
      <c r="D42">
        <f t="shared" si="7"/>
        <v>0</v>
      </c>
      <c r="E42">
        <f t="shared" si="10"/>
        <v>1488.0464015773373</v>
      </c>
      <c r="F42">
        <f t="shared" si="10"/>
        <v>18600.580019716715</v>
      </c>
      <c r="G42">
        <f t="shared" si="10"/>
        <v>18600.580019716715</v>
      </c>
      <c r="H42">
        <f t="shared" si="11"/>
        <v>0.276728275862069</v>
      </c>
      <c r="I42" s="3">
        <v>0.84</v>
      </c>
      <c r="J42">
        <f t="shared" si="12"/>
        <v>0.38434482758620692</v>
      </c>
      <c r="K42">
        <v>0.49640000000000006</v>
      </c>
      <c r="L42">
        <f t="shared" si="13"/>
        <v>0.19039999999999999</v>
      </c>
      <c r="M42">
        <f t="shared" si="13"/>
        <v>0.19039999999999999</v>
      </c>
      <c r="P42">
        <v>0.40627586206896543</v>
      </c>
      <c r="Q42">
        <f t="shared" ca="1" si="9"/>
        <v>0.46024551558553073</v>
      </c>
      <c r="S42">
        <v>8809.2999999999993</v>
      </c>
      <c r="U42">
        <v>18600.580019716715</v>
      </c>
      <c r="W42">
        <v>0.38434482758620692</v>
      </c>
      <c r="X42">
        <v>0.19039999999999999</v>
      </c>
    </row>
    <row r="43" spans="1:24" x14ac:dyDescent="0.2">
      <c r="A43">
        <v>39</v>
      </c>
      <c r="B43">
        <f t="shared" si="4"/>
        <v>702.06399999999996</v>
      </c>
      <c r="C43">
        <f t="shared" si="7"/>
        <v>0</v>
      </c>
      <c r="D43">
        <f t="shared" si="7"/>
        <v>0</v>
      </c>
      <c r="E43">
        <f t="shared" si="10"/>
        <v>1323.9216202242719</v>
      </c>
      <c r="F43">
        <f t="shared" si="10"/>
        <v>16549.020252803399</v>
      </c>
      <c r="G43">
        <f t="shared" si="10"/>
        <v>16549.020252803399</v>
      </c>
      <c r="H43">
        <f t="shared" si="11"/>
        <v>0.28382896551724135</v>
      </c>
      <c r="I43" s="2">
        <v>0.83699999999999997</v>
      </c>
      <c r="J43">
        <f t="shared" si="12"/>
        <v>0.39420689655172414</v>
      </c>
      <c r="K43">
        <v>0.38895000000000002</v>
      </c>
      <c r="L43">
        <f t="shared" si="13"/>
        <v>0.13735</v>
      </c>
      <c r="M43">
        <f t="shared" si="13"/>
        <v>0.13735</v>
      </c>
      <c r="P43">
        <v>0.39882758620689662</v>
      </c>
      <c r="Q43">
        <f t="shared" ca="1" si="9"/>
        <v>0.57550873955746318</v>
      </c>
      <c r="S43">
        <v>8775.7999999999993</v>
      </c>
      <c r="U43">
        <v>16549.020252803399</v>
      </c>
      <c r="W43">
        <v>0.39420689655172414</v>
      </c>
      <c r="X43">
        <v>0.13735</v>
      </c>
    </row>
    <row r="44" spans="1:24" x14ac:dyDescent="0.2">
      <c r="A44">
        <v>40</v>
      </c>
      <c r="B44">
        <f t="shared" si="4"/>
        <v>705.06399999999996</v>
      </c>
      <c r="C44">
        <f t="shared" si="7"/>
        <v>0</v>
      </c>
      <c r="D44">
        <f t="shared" si="7"/>
        <v>0</v>
      </c>
      <c r="E44">
        <f t="shared" si="10"/>
        <v>1260.9477698256778</v>
      </c>
      <c r="F44">
        <f t="shared" si="10"/>
        <v>15761.847122820973</v>
      </c>
      <c r="G44">
        <f t="shared" si="10"/>
        <v>15761.847122820973</v>
      </c>
      <c r="H44">
        <f t="shared" si="11"/>
        <v>0.32846896551724136</v>
      </c>
      <c r="I44" s="3">
        <v>0.84</v>
      </c>
      <c r="J44">
        <f t="shared" si="12"/>
        <v>0.45620689655172414</v>
      </c>
      <c r="K44">
        <v>0.23119999999999999</v>
      </c>
      <c r="L44">
        <f t="shared" si="13"/>
        <v>6.3899999999999998E-2</v>
      </c>
      <c r="M44">
        <f t="shared" si="13"/>
        <v>6.3899999999999998E-2</v>
      </c>
      <c r="P44">
        <v>0.39493103448275862</v>
      </c>
      <c r="Q44">
        <f t="shared" ca="1" si="9"/>
        <v>0.58407464048658841</v>
      </c>
      <c r="S44">
        <v>8813.2999999999993</v>
      </c>
      <c r="U44">
        <v>15761.847122820973</v>
      </c>
      <c r="W44">
        <v>0.45620689655172414</v>
      </c>
      <c r="X44">
        <v>6.3899999999999998E-2</v>
      </c>
    </row>
    <row r="45" spans="1:24" x14ac:dyDescent="0.2">
      <c r="A45">
        <v>41</v>
      </c>
      <c r="B45">
        <f t="shared" si="4"/>
        <v>723.82399999999996</v>
      </c>
      <c r="C45">
        <f t="shared" si="7"/>
        <v>0</v>
      </c>
      <c r="D45">
        <f t="shared" si="7"/>
        <v>0</v>
      </c>
      <c r="E45">
        <f t="shared" si="10"/>
        <v>1459.5613898542249</v>
      </c>
      <c r="F45">
        <f t="shared" si="10"/>
        <v>18244.517373177812</v>
      </c>
      <c r="G45">
        <f t="shared" si="10"/>
        <v>18244.517373177812</v>
      </c>
      <c r="H45">
        <f t="shared" si="11"/>
        <v>0.39456000000000002</v>
      </c>
      <c r="I45" s="2">
        <v>0.82299999999999995</v>
      </c>
      <c r="J45">
        <f t="shared" si="12"/>
        <v>0.54800000000000004</v>
      </c>
      <c r="K45">
        <v>6.1199999999999997E-2</v>
      </c>
      <c r="L45">
        <f t="shared" si="13"/>
        <v>8.150000000000001E-3</v>
      </c>
      <c r="M45">
        <f t="shared" si="13"/>
        <v>8.150000000000001E-3</v>
      </c>
      <c r="P45">
        <v>0.38434482758620692</v>
      </c>
      <c r="Q45">
        <f t="shared" ca="1" si="9"/>
        <v>0.56769029871653343</v>
      </c>
      <c r="S45">
        <v>9047.7999999999993</v>
      </c>
      <c r="U45">
        <v>18244.517373177812</v>
      </c>
      <c r="W45">
        <v>0.54800000000000004</v>
      </c>
      <c r="X45">
        <v>8.150000000000001E-3</v>
      </c>
    </row>
    <row r="46" spans="1:24" x14ac:dyDescent="0.2">
      <c r="A46">
        <v>42</v>
      </c>
      <c r="B46">
        <f t="shared" si="4"/>
        <v>741.83199999999999</v>
      </c>
      <c r="C46">
        <f t="shared" si="7"/>
        <v>0</v>
      </c>
      <c r="D46">
        <f t="shared" si="7"/>
        <v>0</v>
      </c>
      <c r="E46">
        <f t="shared" si="10"/>
        <v>1681.7144631748199</v>
      </c>
      <c r="F46">
        <f t="shared" si="10"/>
        <v>21021.430789685248</v>
      </c>
      <c r="G46">
        <f t="shared" si="10"/>
        <v>21021.430789685248</v>
      </c>
      <c r="H46">
        <f t="shared" si="11"/>
        <v>0.45302896551724137</v>
      </c>
      <c r="I46" s="3">
        <v>0.80600000000000005</v>
      </c>
      <c r="J46">
        <f t="shared" si="12"/>
        <v>0.62920689655172413</v>
      </c>
      <c r="K46">
        <v>0</v>
      </c>
      <c r="L46">
        <f t="shared" si="13"/>
        <v>0</v>
      </c>
      <c r="M46">
        <f t="shared" si="13"/>
        <v>0</v>
      </c>
      <c r="P46">
        <v>0.39420689655172414</v>
      </c>
      <c r="Q46">
        <f t="shared" ca="1" si="9"/>
        <v>0.51864422908977681</v>
      </c>
      <c r="S46">
        <v>9272.9</v>
      </c>
      <c r="U46">
        <v>21021.430789685248</v>
      </c>
      <c r="W46">
        <v>0.62920689655172413</v>
      </c>
      <c r="X46">
        <v>0</v>
      </c>
    </row>
    <row r="47" spans="1:24" x14ac:dyDescent="0.2">
      <c r="A47">
        <v>43</v>
      </c>
      <c r="B47">
        <f t="shared" si="4"/>
        <v>730.4</v>
      </c>
      <c r="C47">
        <f t="shared" si="7"/>
        <v>0</v>
      </c>
      <c r="D47">
        <f t="shared" si="7"/>
        <v>0</v>
      </c>
      <c r="E47">
        <f t="shared" si="10"/>
        <v>1771.70899380387</v>
      </c>
      <c r="F47">
        <f t="shared" si="10"/>
        <v>22146.362422548376</v>
      </c>
      <c r="G47">
        <f t="shared" si="10"/>
        <v>22146.362422548376</v>
      </c>
      <c r="H47">
        <f t="shared" si="11"/>
        <v>0.49642758620689653</v>
      </c>
      <c r="I47" s="2">
        <v>0.8</v>
      </c>
      <c r="J47">
        <f t="shared" si="12"/>
        <v>0.68948275862068964</v>
      </c>
      <c r="K47">
        <v>0</v>
      </c>
      <c r="L47">
        <f t="shared" si="13"/>
        <v>0</v>
      </c>
      <c r="M47">
        <f t="shared" si="13"/>
        <v>0</v>
      </c>
      <c r="P47">
        <v>0.45620689655172414</v>
      </c>
      <c r="Q47">
        <f t="shared" ca="1" si="9"/>
        <v>0.74460302370325682</v>
      </c>
      <c r="S47">
        <v>9130</v>
      </c>
      <c r="U47">
        <v>22146.362422548376</v>
      </c>
      <c r="W47">
        <v>0.68948275862068964</v>
      </c>
      <c r="X47">
        <v>0</v>
      </c>
    </row>
    <row r="48" spans="1:24" x14ac:dyDescent="0.2">
      <c r="A48">
        <v>44</v>
      </c>
      <c r="B48">
        <f t="shared" si="4"/>
        <v>693.08800000000008</v>
      </c>
      <c r="C48">
        <f t="shared" si="7"/>
        <v>0</v>
      </c>
      <c r="D48">
        <f t="shared" si="7"/>
        <v>0</v>
      </c>
      <c r="E48">
        <f t="shared" si="10"/>
        <v>1758.4865760794285</v>
      </c>
      <c r="F48">
        <f t="shared" si="10"/>
        <v>21981.082200992856</v>
      </c>
      <c r="G48">
        <f t="shared" si="10"/>
        <v>21981.082200992856</v>
      </c>
      <c r="H48">
        <f t="shared" si="11"/>
        <v>0.51790344827586199</v>
      </c>
      <c r="I48" s="3">
        <v>0.78</v>
      </c>
      <c r="J48">
        <f t="shared" si="12"/>
        <v>0.71931034482758616</v>
      </c>
      <c r="K48">
        <v>0</v>
      </c>
      <c r="L48">
        <f t="shared" si="13"/>
        <v>0</v>
      </c>
      <c r="M48">
        <f t="shared" si="13"/>
        <v>0</v>
      </c>
      <c r="S48">
        <v>8663.6</v>
      </c>
      <c r="U48">
        <v>21981.082200992856</v>
      </c>
      <c r="W48">
        <v>0.71931034482758616</v>
      </c>
      <c r="X48">
        <v>0</v>
      </c>
    </row>
    <row r="49" spans="1:24" x14ac:dyDescent="0.2">
      <c r="A49">
        <v>45</v>
      </c>
      <c r="B49">
        <f t="shared" si="4"/>
        <v>653.70400000000006</v>
      </c>
      <c r="C49">
        <f t="shared" si="7"/>
        <v>0</v>
      </c>
      <c r="D49">
        <f t="shared" si="7"/>
        <v>0</v>
      </c>
      <c r="E49">
        <f t="shared" si="10"/>
        <v>1706.0498050917965</v>
      </c>
      <c r="F49">
        <f t="shared" si="10"/>
        <v>21325.622563647456</v>
      </c>
      <c r="G49">
        <f t="shared" si="10"/>
        <v>21325.622563647456</v>
      </c>
      <c r="H49">
        <f t="shared" si="11"/>
        <v>0.52810758620689657</v>
      </c>
      <c r="I49" s="2">
        <v>0.745</v>
      </c>
      <c r="J49">
        <f t="shared" si="12"/>
        <v>0.73348275862068968</v>
      </c>
      <c r="K49">
        <v>0</v>
      </c>
      <c r="L49">
        <f t="shared" si="13"/>
        <v>0</v>
      </c>
      <c r="M49">
        <f t="shared" si="13"/>
        <v>0</v>
      </c>
      <c r="S49">
        <v>8171.3</v>
      </c>
      <c r="U49">
        <v>21325.622563647456</v>
      </c>
      <c r="W49">
        <v>0.73348275862068968</v>
      </c>
      <c r="X49">
        <v>0</v>
      </c>
    </row>
    <row r="50" spans="1:24" x14ac:dyDescent="0.2">
      <c r="A50">
        <v>46</v>
      </c>
      <c r="B50">
        <f t="shared" si="4"/>
        <v>613.904</v>
      </c>
      <c r="C50">
        <f t="shared" si="7"/>
        <v>0</v>
      </c>
      <c r="D50">
        <f t="shared" si="7"/>
        <v>0</v>
      </c>
      <c r="E50">
        <f t="shared" si="10"/>
        <v>1734.395206820486</v>
      </c>
      <c r="F50">
        <f t="shared" si="10"/>
        <v>21679.940085256076</v>
      </c>
      <c r="G50">
        <f t="shared" si="10"/>
        <v>21679.940085256076</v>
      </c>
      <c r="H50">
        <f t="shared" si="11"/>
        <v>0.51087724137931034</v>
      </c>
      <c r="I50" s="3">
        <v>0.71199999999999997</v>
      </c>
      <c r="J50">
        <f t="shared" si="12"/>
        <v>0.70955172413793111</v>
      </c>
      <c r="K50">
        <v>0</v>
      </c>
      <c r="L50">
        <f t="shared" si="13"/>
        <v>0</v>
      </c>
      <c r="M50">
        <f t="shared" si="13"/>
        <v>0</v>
      </c>
      <c r="S50">
        <v>7673.8</v>
      </c>
      <c r="U50">
        <v>21679.940085256076</v>
      </c>
      <c r="W50">
        <v>0.70955172413793111</v>
      </c>
      <c r="X50">
        <v>0</v>
      </c>
    </row>
    <row r="51" spans="1:24" x14ac:dyDescent="0.2">
      <c r="A51">
        <v>47</v>
      </c>
      <c r="B51">
        <f t="shared" si="4"/>
        <v>603.64800000000002</v>
      </c>
      <c r="C51">
        <f t="shared" si="7"/>
        <v>0</v>
      </c>
      <c r="D51">
        <f t="shared" si="7"/>
        <v>0</v>
      </c>
      <c r="E51">
        <f t="shared" si="10"/>
        <v>1485.6079572132001</v>
      </c>
      <c r="F51">
        <f t="shared" si="10"/>
        <v>18570.099465165</v>
      </c>
      <c r="G51">
        <f t="shared" si="10"/>
        <v>18570.099465165</v>
      </c>
      <c r="H51">
        <f t="shared" si="11"/>
        <v>0.47877517241379308</v>
      </c>
      <c r="I51" s="2">
        <v>0.68899999999999995</v>
      </c>
      <c r="J51">
        <f t="shared" si="12"/>
        <v>0.66496551724137931</v>
      </c>
      <c r="K51">
        <v>0</v>
      </c>
      <c r="L51">
        <f t="shared" si="13"/>
        <v>0</v>
      </c>
      <c r="M51">
        <f t="shared" si="13"/>
        <v>0</v>
      </c>
      <c r="S51">
        <v>7545.6</v>
      </c>
      <c r="U51">
        <v>18570.099465165</v>
      </c>
      <c r="W51">
        <v>0.66496551724137931</v>
      </c>
      <c r="X51">
        <v>0</v>
      </c>
    </row>
    <row r="52" spans="1:24" x14ac:dyDescent="0.2">
      <c r="A52">
        <v>48</v>
      </c>
      <c r="B52">
        <f t="shared" si="4"/>
        <v>562.24800000000005</v>
      </c>
      <c r="C52">
        <f t="shared" si="7"/>
        <v>0</v>
      </c>
      <c r="D52">
        <f t="shared" si="7"/>
        <v>0</v>
      </c>
      <c r="E52">
        <f t="shared" si="10"/>
        <v>1055.3573171636544</v>
      </c>
      <c r="F52">
        <f t="shared" si="10"/>
        <v>13191.966464545681</v>
      </c>
      <c r="G52">
        <f t="shared" si="10"/>
        <v>13191.966464545681</v>
      </c>
      <c r="H52">
        <f t="shared" si="11"/>
        <v>0.43820689655172418</v>
      </c>
      <c r="I52" s="3">
        <v>0.63900000000000001</v>
      </c>
      <c r="J52">
        <f t="shared" si="12"/>
        <v>0.60862068965517246</v>
      </c>
      <c r="K52">
        <v>0</v>
      </c>
      <c r="L52">
        <f t="shared" si="13"/>
        <v>0</v>
      </c>
      <c r="M52">
        <f t="shared" si="13"/>
        <v>0</v>
      </c>
      <c r="S52">
        <v>7028.1</v>
      </c>
      <c r="U52">
        <v>13191.966464545681</v>
      </c>
      <c r="W52">
        <v>0.60862068965517246</v>
      </c>
      <c r="X52">
        <v>0</v>
      </c>
    </row>
    <row r="53" spans="1:24" x14ac:dyDescent="0.2">
      <c r="A53">
        <v>49</v>
      </c>
      <c r="B53">
        <f t="shared" si="4"/>
        <v>536.31200000000001</v>
      </c>
      <c r="C53">
        <f t="shared" si="7"/>
        <v>0</v>
      </c>
      <c r="D53">
        <f t="shared" si="7"/>
        <v>0</v>
      </c>
      <c r="E53">
        <f t="shared" si="10"/>
        <v>533.58896923676093</v>
      </c>
      <c r="F53">
        <f t="shared" si="10"/>
        <v>6669.8621154595112</v>
      </c>
      <c r="G53">
        <f t="shared" si="10"/>
        <v>6669.8621154595112</v>
      </c>
      <c r="H53">
        <f t="shared" si="11"/>
        <v>0.39845793103448274</v>
      </c>
      <c r="I53" s="2">
        <v>0.57899999999999996</v>
      </c>
      <c r="J53">
        <f t="shared" si="12"/>
        <v>0.55341379310344829</v>
      </c>
      <c r="K53">
        <v>0</v>
      </c>
      <c r="L53">
        <f t="shared" si="13"/>
        <v>0</v>
      </c>
      <c r="M53">
        <f t="shared" si="13"/>
        <v>0</v>
      </c>
      <c r="S53">
        <v>6703.9</v>
      </c>
      <c r="U53">
        <v>6669.8621154595112</v>
      </c>
      <c r="W53">
        <v>0.55341379310344829</v>
      </c>
      <c r="X53">
        <v>0</v>
      </c>
    </row>
    <row r="54" spans="1:24" x14ac:dyDescent="0.2">
      <c r="A54">
        <v>50</v>
      </c>
      <c r="B54">
        <f t="shared" si="4"/>
        <v>515.25599999999997</v>
      </c>
      <c r="C54">
        <f t="shared" si="7"/>
        <v>0</v>
      </c>
      <c r="D54">
        <f t="shared" si="7"/>
        <v>0</v>
      </c>
      <c r="E54">
        <f t="shared" si="10"/>
        <v>248.67462260941412</v>
      </c>
      <c r="F54">
        <f t="shared" si="10"/>
        <v>3108.4327826176764</v>
      </c>
      <c r="G54">
        <f t="shared" si="10"/>
        <v>3108.4327826176764</v>
      </c>
      <c r="H54">
        <f t="shared" si="11"/>
        <v>0.35677241379310337</v>
      </c>
      <c r="I54" s="3">
        <v>0.55000000000000004</v>
      </c>
      <c r="J54">
        <f t="shared" si="12"/>
        <v>0.49551724137931025</v>
      </c>
      <c r="K54">
        <v>0</v>
      </c>
      <c r="L54">
        <f t="shared" si="13"/>
        <v>0</v>
      </c>
      <c r="M54">
        <f t="shared" si="13"/>
        <v>0</v>
      </c>
      <c r="S54">
        <v>6440.7</v>
      </c>
      <c r="U54">
        <v>3108.4327826176764</v>
      </c>
      <c r="W54">
        <v>0.49551724137931025</v>
      </c>
      <c r="X54">
        <v>0</v>
      </c>
    </row>
    <row r="55" spans="1:24" x14ac:dyDescent="0.2">
      <c r="A55">
        <v>51</v>
      </c>
      <c r="B55">
        <f t="shared" si="4"/>
        <v>505.16800000000006</v>
      </c>
      <c r="C55">
        <f t="shared" si="7"/>
        <v>0</v>
      </c>
      <c r="D55">
        <f t="shared" si="7"/>
        <v>0</v>
      </c>
      <c r="E55">
        <f t="shared" si="10"/>
        <v>203.48083312125004</v>
      </c>
      <c r="F55">
        <f t="shared" si="10"/>
        <v>2543.5104140156254</v>
      </c>
      <c r="G55">
        <f t="shared" si="10"/>
        <v>2543.5104140156254</v>
      </c>
      <c r="H55">
        <f t="shared" si="11"/>
        <v>0.32529103448275865</v>
      </c>
      <c r="I55" s="2">
        <v>0.501</v>
      </c>
      <c r="J55">
        <f t="shared" si="12"/>
        <v>0.45179310344827589</v>
      </c>
      <c r="K55">
        <v>0</v>
      </c>
      <c r="L55">
        <f t="shared" si="13"/>
        <v>0</v>
      </c>
      <c r="M55">
        <f t="shared" si="13"/>
        <v>0</v>
      </c>
      <c r="S55">
        <v>6314.6</v>
      </c>
      <c r="U55">
        <v>2543.5104140156254</v>
      </c>
      <c r="W55">
        <v>0.45179310344827589</v>
      </c>
      <c r="X55">
        <v>0</v>
      </c>
    </row>
    <row r="56" spans="1:24" x14ac:dyDescent="0.2">
      <c r="A56">
        <v>52</v>
      </c>
      <c r="B56">
        <f t="shared" si="4"/>
        <v>494.99199999999996</v>
      </c>
      <c r="C56">
        <f t="shared" si="7"/>
        <v>0</v>
      </c>
      <c r="D56">
        <f t="shared" si="7"/>
        <v>0</v>
      </c>
      <c r="E56">
        <f t="shared" si="10"/>
        <v>195.5830473480741</v>
      </c>
      <c r="F56">
        <f t="shared" si="10"/>
        <v>2444.7880918509263</v>
      </c>
      <c r="G56">
        <f t="shared" si="10"/>
        <v>2444.7880918509263</v>
      </c>
      <c r="H56">
        <f t="shared" si="11"/>
        <v>0.33159724137931029</v>
      </c>
      <c r="I56" s="3">
        <v>0.46600000000000003</v>
      </c>
      <c r="J56">
        <f t="shared" si="12"/>
        <v>0.460551724137931</v>
      </c>
      <c r="K56">
        <v>0</v>
      </c>
      <c r="L56">
        <f t="shared" si="13"/>
        <v>0</v>
      </c>
      <c r="M56">
        <f t="shared" si="13"/>
        <v>0</v>
      </c>
      <c r="S56">
        <v>6187.4</v>
      </c>
      <c r="U56">
        <v>2444.7880918509263</v>
      </c>
      <c r="W56">
        <v>0.460551724137931</v>
      </c>
      <c r="X56">
        <v>0</v>
      </c>
    </row>
    <row r="57" spans="1:24" x14ac:dyDescent="0.2">
      <c r="A57">
        <v>53</v>
      </c>
      <c r="B57">
        <f t="shared" si="4"/>
        <v>502.00800000000004</v>
      </c>
      <c r="C57">
        <f t="shared" si="7"/>
        <v>0</v>
      </c>
      <c r="D57">
        <f t="shared" si="7"/>
        <v>0</v>
      </c>
      <c r="E57">
        <f t="shared" si="10"/>
        <v>254.49029103598289</v>
      </c>
      <c r="F57">
        <f t="shared" si="10"/>
        <v>3181.128637949786</v>
      </c>
      <c r="G57">
        <f t="shared" si="10"/>
        <v>3181.128637949786</v>
      </c>
      <c r="H57">
        <f t="shared" si="11"/>
        <v>0.35985103448275862</v>
      </c>
      <c r="I57" s="2">
        <v>0.45100000000000001</v>
      </c>
      <c r="J57">
        <f t="shared" si="12"/>
        <v>0.49979310344827588</v>
      </c>
      <c r="K57">
        <v>0</v>
      </c>
      <c r="L57">
        <f t="shared" si="13"/>
        <v>0</v>
      </c>
      <c r="M57">
        <f t="shared" si="13"/>
        <v>0</v>
      </c>
      <c r="S57">
        <v>6275.1</v>
      </c>
      <c r="U57">
        <v>3181.128637949786</v>
      </c>
      <c r="W57">
        <v>0.49979310344827588</v>
      </c>
      <c r="X57">
        <v>0</v>
      </c>
    </row>
    <row r="58" spans="1:24" x14ac:dyDescent="0.2">
      <c r="A58">
        <v>54</v>
      </c>
      <c r="B58">
        <f t="shared" si="4"/>
        <v>546.05600000000004</v>
      </c>
      <c r="C58">
        <f t="shared" si="7"/>
        <v>0</v>
      </c>
      <c r="D58">
        <f t="shared" si="7"/>
        <v>0</v>
      </c>
      <c r="E58">
        <f t="shared" si="10"/>
        <v>403.17052515218717</v>
      </c>
      <c r="F58">
        <f t="shared" si="10"/>
        <v>5039.6315644023398</v>
      </c>
      <c r="G58">
        <f t="shared" si="10"/>
        <v>5039.6315644023398</v>
      </c>
      <c r="H58">
        <f t="shared" si="11"/>
        <v>0.38477793103448277</v>
      </c>
      <c r="I58" s="3">
        <v>0.42899999999999999</v>
      </c>
      <c r="J58">
        <f t="shared" si="12"/>
        <v>0.53441379310344828</v>
      </c>
      <c r="K58">
        <v>0</v>
      </c>
      <c r="L58">
        <f t="shared" si="13"/>
        <v>0</v>
      </c>
      <c r="M58">
        <f t="shared" si="13"/>
        <v>0</v>
      </c>
      <c r="S58">
        <v>6825.7</v>
      </c>
      <c r="U58">
        <v>5039.6315644023398</v>
      </c>
      <c r="W58">
        <v>0.53441379310344828</v>
      </c>
      <c r="X58">
        <v>0</v>
      </c>
    </row>
    <row r="59" spans="1:24" x14ac:dyDescent="0.2">
      <c r="A59">
        <v>55</v>
      </c>
      <c r="B59">
        <f t="shared" si="4"/>
        <v>602.68799999999999</v>
      </c>
      <c r="C59">
        <f t="shared" si="7"/>
        <v>0</v>
      </c>
      <c r="D59">
        <f t="shared" si="7"/>
        <v>0</v>
      </c>
      <c r="E59">
        <f t="shared" si="10"/>
        <v>722.56954106860064</v>
      </c>
      <c r="F59">
        <f t="shared" si="10"/>
        <v>9032.1192633575083</v>
      </c>
      <c r="G59">
        <f t="shared" si="10"/>
        <v>9032.1192633575083</v>
      </c>
      <c r="H59">
        <f t="shared" si="11"/>
        <v>0.39369103448275855</v>
      </c>
      <c r="I59" s="2">
        <v>0.40200000000000002</v>
      </c>
      <c r="J59">
        <f t="shared" si="12"/>
        <v>0.54679310344827581</v>
      </c>
      <c r="K59">
        <v>0</v>
      </c>
      <c r="L59">
        <f t="shared" si="13"/>
        <v>0</v>
      </c>
      <c r="M59">
        <f t="shared" si="13"/>
        <v>0</v>
      </c>
      <c r="S59">
        <v>7533.6</v>
      </c>
      <c r="U59">
        <v>9032.1192633575083</v>
      </c>
      <c r="W59">
        <v>0.54679310344827581</v>
      </c>
      <c r="X59">
        <v>0</v>
      </c>
    </row>
    <row r="60" spans="1:24" x14ac:dyDescent="0.2">
      <c r="A60">
        <v>56</v>
      </c>
      <c r="B60">
        <f t="shared" si="4"/>
        <v>673.35199999999998</v>
      </c>
      <c r="C60">
        <f t="shared" si="7"/>
        <v>0</v>
      </c>
      <c r="D60">
        <f t="shared" si="7"/>
        <v>0</v>
      </c>
      <c r="E60">
        <f t="shared" si="10"/>
        <v>1484.37751380386</v>
      </c>
      <c r="F60">
        <f t="shared" si="10"/>
        <v>18554.718922548251</v>
      </c>
      <c r="G60">
        <f t="shared" si="10"/>
        <v>18554.718922548251</v>
      </c>
      <c r="H60">
        <f t="shared" si="12"/>
        <v>0.39235034482758618</v>
      </c>
      <c r="I60" s="3">
        <v>0.38200000000000001</v>
      </c>
      <c r="J60">
        <f t="shared" si="12"/>
        <v>0.54493103448275859</v>
      </c>
      <c r="K60">
        <v>2.0399999999999998E-2</v>
      </c>
      <c r="L60">
        <f t="shared" si="13"/>
        <v>2.7000000000000001E-3</v>
      </c>
      <c r="M60">
        <f t="shared" si="13"/>
        <v>2.7000000000000001E-3</v>
      </c>
      <c r="S60">
        <v>8416.9</v>
      </c>
      <c r="U60">
        <v>18554.718922548251</v>
      </c>
      <c r="W60">
        <v>0.54493103448275859</v>
      </c>
      <c r="X60">
        <v>2.7000000000000001E-3</v>
      </c>
    </row>
    <row r="61" spans="1:24" x14ac:dyDescent="0.2">
      <c r="A61">
        <v>57</v>
      </c>
      <c r="B61">
        <f t="shared" si="4"/>
        <v>698.67200000000003</v>
      </c>
      <c r="C61">
        <f t="shared" si="7"/>
        <v>0</v>
      </c>
      <c r="D61">
        <f t="shared" si="7"/>
        <v>0</v>
      </c>
      <c r="E61">
        <f t="shared" si="10"/>
        <v>2118.3711957521518</v>
      </c>
      <c r="F61">
        <f t="shared" si="10"/>
        <v>26479.639946901898</v>
      </c>
      <c r="G61">
        <f t="shared" si="10"/>
        <v>26479.639946901898</v>
      </c>
      <c r="H61">
        <f t="shared" si="12"/>
        <v>0.38996689655172412</v>
      </c>
      <c r="I61" s="2">
        <v>0.34599999999999997</v>
      </c>
      <c r="J61">
        <f t="shared" si="12"/>
        <v>0.5416206896551724</v>
      </c>
      <c r="K61">
        <v>0.19855</v>
      </c>
      <c r="L61">
        <f t="shared" si="13"/>
        <v>6.5299999999999997E-2</v>
      </c>
      <c r="M61">
        <f t="shared" si="13"/>
        <v>6.5299999999999997E-2</v>
      </c>
      <c r="S61">
        <v>8733.4</v>
      </c>
      <c r="U61">
        <v>26479.639946901898</v>
      </c>
      <c r="W61">
        <v>0.5416206896551724</v>
      </c>
      <c r="X61">
        <v>6.5299999999999997E-2</v>
      </c>
    </row>
    <row r="62" spans="1:24" x14ac:dyDescent="0.2">
      <c r="A62">
        <v>58</v>
      </c>
      <c r="B62">
        <f t="shared" si="4"/>
        <v>724.26400000000001</v>
      </c>
      <c r="C62">
        <f t="shared" si="7"/>
        <v>0</v>
      </c>
      <c r="D62">
        <f t="shared" si="7"/>
        <v>0</v>
      </c>
      <c r="E62">
        <f t="shared" si="10"/>
        <v>2248.5331015296993</v>
      </c>
      <c r="F62">
        <f t="shared" si="10"/>
        <v>28106.663769121242</v>
      </c>
      <c r="G62">
        <f t="shared" si="10"/>
        <v>28106.663769121242</v>
      </c>
      <c r="H62">
        <f t="shared" si="12"/>
        <v>0.33959172413793109</v>
      </c>
      <c r="I62" s="3">
        <v>0.30199999999999999</v>
      </c>
      <c r="J62">
        <f t="shared" si="12"/>
        <v>0.47165517241379318</v>
      </c>
      <c r="K62">
        <v>0.40255000000000002</v>
      </c>
      <c r="L62">
        <f t="shared" si="13"/>
        <v>0.17544999999999999</v>
      </c>
      <c r="M62">
        <f t="shared" si="13"/>
        <v>0.17544999999999999</v>
      </c>
      <c r="S62">
        <v>9053.2999999999993</v>
      </c>
      <c r="U62">
        <v>28106.663769121242</v>
      </c>
      <c r="W62">
        <v>0.47165517241379318</v>
      </c>
      <c r="X62">
        <v>0.17544999999999999</v>
      </c>
    </row>
    <row r="63" spans="1:24" x14ac:dyDescent="0.2">
      <c r="A63">
        <v>59</v>
      </c>
      <c r="B63">
        <f t="shared" si="4"/>
        <v>736.05600000000004</v>
      </c>
      <c r="C63">
        <f t="shared" si="7"/>
        <v>0</v>
      </c>
      <c r="D63">
        <f t="shared" si="7"/>
        <v>0</v>
      </c>
      <c r="E63">
        <f t="shared" si="10"/>
        <v>2080.7630352269312</v>
      </c>
      <c r="F63">
        <f t="shared" si="10"/>
        <v>26009.537940336639</v>
      </c>
      <c r="G63">
        <f t="shared" si="10"/>
        <v>26009.537940336639</v>
      </c>
      <c r="H63">
        <f t="shared" si="12"/>
        <v>0.27799448275862065</v>
      </c>
      <c r="I63" s="2">
        <v>0.25700000000000001</v>
      </c>
      <c r="J63">
        <f t="shared" si="12"/>
        <v>0.38610344827586202</v>
      </c>
      <c r="K63">
        <v>0.57115000000000005</v>
      </c>
      <c r="L63">
        <f t="shared" si="13"/>
        <v>0.30735000000000001</v>
      </c>
      <c r="M63">
        <f t="shared" si="13"/>
        <v>0.30735000000000001</v>
      </c>
      <c r="S63">
        <v>9200.7000000000007</v>
      </c>
      <c r="U63">
        <v>26009.537940336639</v>
      </c>
      <c r="W63">
        <v>0.38610344827586202</v>
      </c>
      <c r="X63">
        <v>0.30735000000000001</v>
      </c>
    </row>
    <row r="64" spans="1:24" x14ac:dyDescent="0.2">
      <c r="A64">
        <v>60</v>
      </c>
      <c r="B64">
        <f t="shared" si="4"/>
        <v>744.96</v>
      </c>
      <c r="C64">
        <f t="shared" si="7"/>
        <v>0</v>
      </c>
      <c r="D64">
        <f t="shared" si="7"/>
        <v>0</v>
      </c>
      <c r="E64">
        <f t="shared" si="10"/>
        <v>1897.7420650501936</v>
      </c>
      <c r="F64">
        <f t="shared" si="10"/>
        <v>23721.77581312742</v>
      </c>
      <c r="G64">
        <f t="shared" si="10"/>
        <v>23721.77581312742</v>
      </c>
      <c r="H64">
        <f t="shared" si="12"/>
        <v>0.22841379310344825</v>
      </c>
      <c r="I64" s="3">
        <v>0.21299999999999999</v>
      </c>
      <c r="J64">
        <f t="shared" si="12"/>
        <v>0.3172413793103448</v>
      </c>
      <c r="K64">
        <v>0.66500000000000004</v>
      </c>
      <c r="L64">
        <f t="shared" si="13"/>
        <v>0.3876</v>
      </c>
      <c r="M64">
        <f t="shared" si="13"/>
        <v>0.3876</v>
      </c>
      <c r="S64">
        <v>9312</v>
      </c>
      <c r="U64">
        <v>23721.77581312742</v>
      </c>
      <c r="W64">
        <v>0.3172413793103448</v>
      </c>
      <c r="X64">
        <v>0.3876</v>
      </c>
    </row>
    <row r="65" spans="1:24" x14ac:dyDescent="0.2">
      <c r="A65">
        <v>61</v>
      </c>
      <c r="B65">
        <f t="shared" si="4"/>
        <v>739.2</v>
      </c>
      <c r="C65">
        <f t="shared" si="7"/>
        <v>0</v>
      </c>
      <c r="D65">
        <f t="shared" si="7"/>
        <v>0</v>
      </c>
      <c r="E65">
        <f t="shared" si="10"/>
        <v>1787.9744450734186</v>
      </c>
      <c r="F65">
        <f t="shared" si="10"/>
        <v>22349.680563417733</v>
      </c>
      <c r="G65">
        <f t="shared" si="10"/>
        <v>22349.680563417733</v>
      </c>
      <c r="H65">
        <f t="shared" si="12"/>
        <v>0.18158896551724141</v>
      </c>
      <c r="I65" s="2">
        <v>0.191</v>
      </c>
      <c r="J65">
        <f t="shared" si="12"/>
        <v>0.25220689655172418</v>
      </c>
      <c r="K65">
        <v>0.67995000000000005</v>
      </c>
      <c r="L65">
        <f t="shared" si="13"/>
        <v>0.39439999999999997</v>
      </c>
      <c r="M65">
        <f t="shared" si="13"/>
        <v>0.39439999999999997</v>
      </c>
      <c r="S65">
        <v>9240</v>
      </c>
      <c r="U65">
        <v>22349.680563417733</v>
      </c>
      <c r="W65">
        <v>0.25220689655172418</v>
      </c>
      <c r="X65">
        <v>0.39439999999999997</v>
      </c>
    </row>
    <row r="66" spans="1:24" x14ac:dyDescent="0.2">
      <c r="A66">
        <v>62</v>
      </c>
      <c r="B66">
        <f t="shared" si="4"/>
        <v>734.43200000000002</v>
      </c>
      <c r="C66">
        <f t="shared" si="7"/>
        <v>0</v>
      </c>
      <c r="D66">
        <f t="shared" si="7"/>
        <v>0</v>
      </c>
      <c r="E66">
        <f t="shared" si="10"/>
        <v>1570.9695379700415</v>
      </c>
      <c r="F66">
        <f t="shared" si="10"/>
        <v>19637.11922462552</v>
      </c>
      <c r="G66">
        <f t="shared" si="10"/>
        <v>19637.11922462552</v>
      </c>
      <c r="H66">
        <f t="shared" si="12"/>
        <v>0.13041931034482757</v>
      </c>
      <c r="I66" s="3">
        <v>0.184</v>
      </c>
      <c r="J66">
        <f t="shared" si="12"/>
        <v>0.18113793103448275</v>
      </c>
      <c r="K66">
        <v>0.62965000000000004</v>
      </c>
      <c r="L66">
        <f t="shared" si="13"/>
        <v>0.35764999999999997</v>
      </c>
      <c r="M66">
        <f t="shared" si="13"/>
        <v>0.35764999999999997</v>
      </c>
      <c r="S66">
        <v>9180.4</v>
      </c>
      <c r="U66">
        <v>19637.11922462552</v>
      </c>
      <c r="W66">
        <v>0.18113793103448275</v>
      </c>
      <c r="X66">
        <v>0.35764999999999997</v>
      </c>
    </row>
    <row r="67" spans="1:24" x14ac:dyDescent="0.2">
      <c r="A67">
        <v>63</v>
      </c>
      <c r="B67">
        <f t="shared" si="4"/>
        <v>724.53600000000006</v>
      </c>
      <c r="C67">
        <f t="shared" si="7"/>
        <v>0</v>
      </c>
      <c r="D67">
        <f t="shared" si="7"/>
        <v>0</v>
      </c>
      <c r="E67">
        <f t="shared" si="10"/>
        <v>1379.1492009874407</v>
      </c>
      <c r="F67">
        <f t="shared" si="10"/>
        <v>17239.365012343009</v>
      </c>
      <c r="G67">
        <f t="shared" si="10"/>
        <v>17239.365012343009</v>
      </c>
      <c r="H67">
        <f t="shared" si="12"/>
        <v>7.031172413793102E-2</v>
      </c>
      <c r="I67" s="2">
        <v>0.183</v>
      </c>
      <c r="J67">
        <f t="shared" si="12"/>
        <v>9.7655172413793095E-2</v>
      </c>
      <c r="K67">
        <v>0.51269999999999993</v>
      </c>
      <c r="L67">
        <f t="shared" si="13"/>
        <v>0.25840000000000002</v>
      </c>
      <c r="M67">
        <f t="shared" si="13"/>
        <v>0.25840000000000002</v>
      </c>
      <c r="S67">
        <v>9056.7000000000007</v>
      </c>
      <c r="U67">
        <v>17239.365012343009</v>
      </c>
      <c r="W67">
        <v>9.7655172413793095E-2</v>
      </c>
      <c r="X67">
        <v>0.25840000000000002</v>
      </c>
    </row>
    <row r="68" spans="1:24" x14ac:dyDescent="0.2">
      <c r="A68">
        <v>64</v>
      </c>
      <c r="B68">
        <f t="shared" si="4"/>
        <v>723.53600000000006</v>
      </c>
      <c r="C68">
        <f t="shared" si="7"/>
        <v>0</v>
      </c>
      <c r="D68">
        <f t="shared" si="7"/>
        <v>0</v>
      </c>
      <c r="E68">
        <f t="shared" si="10"/>
        <v>1294.0003873793421</v>
      </c>
      <c r="F68">
        <f t="shared" si="10"/>
        <v>16175.004842241775</v>
      </c>
      <c r="G68">
        <f t="shared" si="10"/>
        <v>16175.004842241775</v>
      </c>
      <c r="H68">
        <f t="shared" si="12"/>
        <v>4.6328275862068974E-2</v>
      </c>
      <c r="I68" s="3">
        <v>0.193</v>
      </c>
      <c r="J68">
        <f t="shared" si="12"/>
        <v>6.434482758620691E-2</v>
      </c>
      <c r="K68">
        <v>0.32774999999999999</v>
      </c>
      <c r="L68">
        <f t="shared" si="13"/>
        <v>0.12104999999999999</v>
      </c>
      <c r="M68">
        <f t="shared" si="13"/>
        <v>0.12104999999999999</v>
      </c>
      <c r="S68">
        <v>9044.2000000000007</v>
      </c>
      <c r="U68">
        <v>16175.004842241775</v>
      </c>
      <c r="W68">
        <v>6.434482758620691E-2</v>
      </c>
      <c r="X68">
        <v>0.12104999999999999</v>
      </c>
    </row>
    <row r="69" spans="1:24" x14ac:dyDescent="0.2">
      <c r="A69">
        <v>65</v>
      </c>
      <c r="B69">
        <f t="shared" si="4"/>
        <v>738.74399999999991</v>
      </c>
      <c r="C69">
        <f t="shared" si="7"/>
        <v>0</v>
      </c>
      <c r="D69">
        <f t="shared" si="7"/>
        <v>0</v>
      </c>
      <c r="E69">
        <f t="shared" si="10"/>
        <v>1412.1604194447496</v>
      </c>
      <c r="F69">
        <f t="shared" si="10"/>
        <v>17652.005243059368</v>
      </c>
      <c r="G69">
        <f t="shared" si="10"/>
        <v>17652.005243059368</v>
      </c>
      <c r="H69">
        <f t="shared" si="12"/>
        <v>6.3111724137931036E-2</v>
      </c>
      <c r="I69" s="2">
        <v>0.2</v>
      </c>
      <c r="J69">
        <f t="shared" si="12"/>
        <v>8.76551724137931E-2</v>
      </c>
      <c r="K69">
        <v>9.3850000000000003E-2</v>
      </c>
      <c r="L69">
        <f t="shared" si="13"/>
        <v>1.77E-2</v>
      </c>
      <c r="M69">
        <f t="shared" si="13"/>
        <v>1.77E-2</v>
      </c>
      <c r="S69">
        <v>9234.2999999999993</v>
      </c>
      <c r="U69">
        <v>17652.005243059368</v>
      </c>
      <c r="W69">
        <v>8.76551724137931E-2</v>
      </c>
      <c r="X69">
        <v>1.77E-2</v>
      </c>
    </row>
    <row r="70" spans="1:24" x14ac:dyDescent="0.2">
      <c r="A70">
        <v>66</v>
      </c>
      <c r="B70">
        <f t="shared" ref="B70:B133" si="14">S70*B$1</f>
        <v>762.37600000000009</v>
      </c>
      <c r="C70">
        <f t="shared" si="7"/>
        <v>0</v>
      </c>
      <c r="D70">
        <f t="shared" si="7"/>
        <v>0</v>
      </c>
      <c r="E70">
        <f t="shared" ref="E70:G101" si="15">$U70*E$1</f>
        <v>1565.107770762982</v>
      </c>
      <c r="F70">
        <f t="shared" si="15"/>
        <v>19563.847134537275</v>
      </c>
      <c r="G70">
        <f t="shared" si="15"/>
        <v>19563.847134537275</v>
      </c>
      <c r="H70">
        <f t="shared" ref="H70:J101" si="16">H$1*$W70</f>
        <v>0.11361103448275861</v>
      </c>
      <c r="I70" s="3">
        <v>0.223</v>
      </c>
      <c r="J70">
        <f t="shared" si="16"/>
        <v>0.15779310344827585</v>
      </c>
      <c r="K70">
        <v>0</v>
      </c>
      <c r="L70">
        <f t="shared" ref="L70:M101" si="17">L$1*$X70</f>
        <v>0</v>
      </c>
      <c r="M70">
        <f t="shared" si="17"/>
        <v>0</v>
      </c>
      <c r="S70">
        <v>9529.7000000000007</v>
      </c>
      <c r="U70">
        <v>19563.847134537275</v>
      </c>
      <c r="W70">
        <v>0.15779310344827585</v>
      </c>
      <c r="X70">
        <v>0</v>
      </c>
    </row>
    <row r="71" spans="1:24" x14ac:dyDescent="0.2">
      <c r="A71">
        <v>67</v>
      </c>
      <c r="B71">
        <f t="shared" si="14"/>
        <v>748.94399999999996</v>
      </c>
      <c r="C71">
        <f t="shared" si="7"/>
        <v>0</v>
      </c>
      <c r="D71">
        <f t="shared" si="7"/>
        <v>0</v>
      </c>
      <c r="E71">
        <f t="shared" si="15"/>
        <v>1628.4451093517177</v>
      </c>
      <c r="F71">
        <f t="shared" si="15"/>
        <v>20355.563866896471</v>
      </c>
      <c r="G71">
        <f t="shared" si="15"/>
        <v>20355.563866896471</v>
      </c>
      <c r="H71">
        <f t="shared" si="16"/>
        <v>0.19127172413793103</v>
      </c>
      <c r="I71" s="2">
        <v>0.32300000000000001</v>
      </c>
      <c r="J71">
        <f t="shared" si="16"/>
        <v>0.26565517241379311</v>
      </c>
      <c r="K71">
        <v>0</v>
      </c>
      <c r="L71">
        <f t="shared" si="17"/>
        <v>0</v>
      </c>
      <c r="M71">
        <f t="shared" si="17"/>
        <v>0</v>
      </c>
      <c r="S71">
        <v>9361.7999999999993</v>
      </c>
      <c r="U71">
        <v>20355.563866896471</v>
      </c>
      <c r="W71">
        <v>0.26565517241379311</v>
      </c>
      <c r="X71">
        <v>0</v>
      </c>
    </row>
    <row r="72" spans="1:24" x14ac:dyDescent="0.2">
      <c r="A72">
        <v>68</v>
      </c>
      <c r="B72">
        <f t="shared" si="14"/>
        <v>704.45600000000002</v>
      </c>
      <c r="C72">
        <f t="shared" si="7"/>
        <v>0</v>
      </c>
      <c r="D72">
        <f t="shared" si="7"/>
        <v>0</v>
      </c>
      <c r="E72">
        <f t="shared" si="15"/>
        <v>1595.5180674791332</v>
      </c>
      <c r="F72">
        <f t="shared" si="15"/>
        <v>19943.975843489163</v>
      </c>
      <c r="G72">
        <f t="shared" si="15"/>
        <v>19943.975843489163</v>
      </c>
      <c r="H72">
        <f t="shared" si="16"/>
        <v>0.27839172413793101</v>
      </c>
      <c r="I72" s="3">
        <v>0.315</v>
      </c>
      <c r="J72">
        <f t="shared" si="16"/>
        <v>0.3866551724137931</v>
      </c>
      <c r="K72">
        <v>0</v>
      </c>
      <c r="L72">
        <f t="shared" si="17"/>
        <v>0</v>
      </c>
      <c r="M72">
        <f t="shared" si="17"/>
        <v>0</v>
      </c>
      <c r="S72">
        <v>8805.7000000000007</v>
      </c>
      <c r="U72">
        <v>19943.975843489163</v>
      </c>
      <c r="W72">
        <v>0.3866551724137931</v>
      </c>
      <c r="X72">
        <v>0</v>
      </c>
    </row>
    <row r="73" spans="1:24" x14ac:dyDescent="0.2">
      <c r="A73">
        <v>69</v>
      </c>
      <c r="B73">
        <f t="shared" si="14"/>
        <v>666.56000000000006</v>
      </c>
      <c r="C73">
        <f t="shared" si="7"/>
        <v>0</v>
      </c>
      <c r="D73">
        <f t="shared" si="7"/>
        <v>0</v>
      </c>
      <c r="E73">
        <f t="shared" si="15"/>
        <v>1536.1396382355454</v>
      </c>
      <c r="F73">
        <f t="shared" si="15"/>
        <v>19201.745477944318</v>
      </c>
      <c r="G73">
        <f t="shared" si="15"/>
        <v>19201.745477944318</v>
      </c>
      <c r="H73">
        <f t="shared" si="16"/>
        <v>0.36556137931034477</v>
      </c>
      <c r="I73" s="2">
        <v>0.312</v>
      </c>
      <c r="J73">
        <f t="shared" si="16"/>
        <v>0.50772413793103444</v>
      </c>
      <c r="K73">
        <v>0</v>
      </c>
      <c r="L73">
        <f t="shared" si="17"/>
        <v>0</v>
      </c>
      <c r="M73">
        <f t="shared" si="17"/>
        <v>0</v>
      </c>
      <c r="S73">
        <v>8332</v>
      </c>
      <c r="U73">
        <v>19201.745477944318</v>
      </c>
      <c r="W73">
        <v>0.50772413793103444</v>
      </c>
      <c r="X73">
        <v>0</v>
      </c>
    </row>
    <row r="74" spans="1:24" x14ac:dyDescent="0.2">
      <c r="A74">
        <v>70</v>
      </c>
      <c r="B74">
        <f t="shared" si="14"/>
        <v>626.21600000000001</v>
      </c>
      <c r="C74">
        <f t="shared" si="7"/>
        <v>0</v>
      </c>
      <c r="D74">
        <f t="shared" si="7"/>
        <v>0</v>
      </c>
      <c r="E74">
        <f t="shared" si="15"/>
        <v>1551.4132820954324</v>
      </c>
      <c r="F74">
        <f t="shared" si="15"/>
        <v>19392.666026192903</v>
      </c>
      <c r="G74">
        <f t="shared" si="15"/>
        <v>19392.666026192903</v>
      </c>
      <c r="H74">
        <f t="shared" si="16"/>
        <v>0.43872827586206897</v>
      </c>
      <c r="I74" s="3">
        <v>0.28399999999999997</v>
      </c>
      <c r="J74">
        <f t="shared" si="16"/>
        <v>0.60934482758620689</v>
      </c>
      <c r="K74">
        <v>0</v>
      </c>
      <c r="L74">
        <f t="shared" si="17"/>
        <v>0</v>
      </c>
      <c r="M74">
        <f t="shared" si="17"/>
        <v>0</v>
      </c>
      <c r="S74">
        <v>7827.7</v>
      </c>
      <c r="U74">
        <v>19392.666026192903</v>
      </c>
      <c r="W74">
        <v>0.60934482758620689</v>
      </c>
      <c r="X74">
        <v>0</v>
      </c>
    </row>
    <row r="75" spans="1:24" x14ac:dyDescent="0.2">
      <c r="A75">
        <v>71</v>
      </c>
      <c r="B75">
        <f t="shared" si="14"/>
        <v>619.75199999999995</v>
      </c>
      <c r="C75">
        <f t="shared" si="7"/>
        <v>0</v>
      </c>
      <c r="D75">
        <f t="shared" si="7"/>
        <v>0</v>
      </c>
      <c r="E75">
        <f t="shared" si="15"/>
        <v>1314.5209009275093</v>
      </c>
      <c r="F75">
        <f t="shared" si="15"/>
        <v>16431.511261593867</v>
      </c>
      <c r="G75">
        <f t="shared" si="15"/>
        <v>16431.511261593867</v>
      </c>
      <c r="H75">
        <f t="shared" si="16"/>
        <v>0.49367172413793098</v>
      </c>
      <c r="I75" s="2">
        <v>0.26400000000000001</v>
      </c>
      <c r="J75">
        <f t="shared" si="16"/>
        <v>0.68565517241379303</v>
      </c>
      <c r="K75">
        <v>0</v>
      </c>
      <c r="L75">
        <f t="shared" si="17"/>
        <v>0</v>
      </c>
      <c r="M75">
        <f t="shared" si="17"/>
        <v>0</v>
      </c>
      <c r="S75">
        <v>7746.9</v>
      </c>
      <c r="U75">
        <v>16431.511261593867</v>
      </c>
      <c r="W75">
        <v>0.68565517241379303</v>
      </c>
      <c r="X75">
        <v>0</v>
      </c>
    </row>
    <row r="76" spans="1:24" x14ac:dyDescent="0.2">
      <c r="A76">
        <v>72</v>
      </c>
      <c r="B76">
        <f t="shared" si="14"/>
        <v>583.38400000000001</v>
      </c>
      <c r="C76">
        <f t="shared" si="7"/>
        <v>0</v>
      </c>
      <c r="D76">
        <f t="shared" si="7"/>
        <v>0</v>
      </c>
      <c r="E76">
        <f t="shared" si="15"/>
        <v>932.74075649026997</v>
      </c>
      <c r="F76">
        <f t="shared" si="15"/>
        <v>11659.259456128375</v>
      </c>
      <c r="G76">
        <f t="shared" si="15"/>
        <v>11659.259456128375</v>
      </c>
      <c r="H76">
        <f t="shared" si="16"/>
        <v>0.53170758620689651</v>
      </c>
      <c r="I76" s="3">
        <v>0.215</v>
      </c>
      <c r="J76">
        <f t="shared" si="16"/>
        <v>0.73848275862068957</v>
      </c>
      <c r="K76">
        <v>0</v>
      </c>
      <c r="L76">
        <f t="shared" si="17"/>
        <v>0</v>
      </c>
      <c r="M76">
        <f t="shared" si="17"/>
        <v>0</v>
      </c>
      <c r="S76">
        <v>7292.3</v>
      </c>
      <c r="U76">
        <v>11659.259456128375</v>
      </c>
      <c r="W76">
        <v>0.73848275862068957</v>
      </c>
      <c r="X76">
        <v>0</v>
      </c>
    </row>
    <row r="77" spans="1:24" x14ac:dyDescent="0.2">
      <c r="A77">
        <v>73</v>
      </c>
      <c r="B77">
        <f t="shared" si="14"/>
        <v>553.21600000000001</v>
      </c>
      <c r="C77">
        <f t="shared" si="7"/>
        <v>0</v>
      </c>
      <c r="D77">
        <f t="shared" si="7"/>
        <v>0</v>
      </c>
      <c r="E77">
        <f t="shared" si="15"/>
        <v>501.06278463226437</v>
      </c>
      <c r="F77">
        <f t="shared" si="15"/>
        <v>6263.2848079033047</v>
      </c>
      <c r="G77">
        <f t="shared" si="15"/>
        <v>6263.2848079033047</v>
      </c>
      <c r="H77">
        <f t="shared" si="16"/>
        <v>0.55626206896551722</v>
      </c>
      <c r="I77" s="2">
        <v>0.246</v>
      </c>
      <c r="J77">
        <f t="shared" si="16"/>
        <v>0.77258620689655177</v>
      </c>
      <c r="K77">
        <v>0</v>
      </c>
      <c r="L77">
        <f t="shared" si="17"/>
        <v>0</v>
      </c>
      <c r="M77">
        <f t="shared" si="17"/>
        <v>0</v>
      </c>
      <c r="S77">
        <v>6915.2</v>
      </c>
      <c r="U77">
        <v>6263.2848079033047</v>
      </c>
      <c r="W77">
        <v>0.77258620689655177</v>
      </c>
      <c r="X77">
        <v>0</v>
      </c>
    </row>
    <row r="78" spans="1:24" x14ac:dyDescent="0.2">
      <c r="A78">
        <v>74</v>
      </c>
      <c r="B78">
        <f t="shared" si="14"/>
        <v>532.68799999999999</v>
      </c>
      <c r="C78">
        <f t="shared" si="7"/>
        <v>0</v>
      </c>
      <c r="D78">
        <f t="shared" si="7"/>
        <v>0</v>
      </c>
      <c r="E78">
        <f t="shared" si="15"/>
        <v>226.62563689391092</v>
      </c>
      <c r="F78">
        <f t="shared" si="15"/>
        <v>2832.8204611738865</v>
      </c>
      <c r="G78">
        <f t="shared" si="15"/>
        <v>2832.8204611738865</v>
      </c>
      <c r="H78">
        <f t="shared" si="16"/>
        <v>0.57227586206896552</v>
      </c>
      <c r="I78" s="3">
        <v>0.27700000000000002</v>
      </c>
      <c r="J78">
        <f t="shared" si="16"/>
        <v>0.79482758620689653</v>
      </c>
      <c r="K78">
        <v>0</v>
      </c>
      <c r="L78">
        <f t="shared" si="17"/>
        <v>0</v>
      </c>
      <c r="M78">
        <f t="shared" si="17"/>
        <v>0</v>
      </c>
      <c r="S78">
        <v>6658.6</v>
      </c>
      <c r="U78">
        <v>2832.8204611738865</v>
      </c>
      <c r="W78">
        <v>0.79482758620689653</v>
      </c>
      <c r="X78">
        <v>0</v>
      </c>
    </row>
    <row r="79" spans="1:24" x14ac:dyDescent="0.2">
      <c r="A79">
        <v>75</v>
      </c>
      <c r="B79">
        <f t="shared" si="14"/>
        <v>521.41599999999994</v>
      </c>
      <c r="C79">
        <f t="shared" si="7"/>
        <v>0</v>
      </c>
      <c r="D79">
        <f t="shared" si="7"/>
        <v>0</v>
      </c>
      <c r="E79">
        <f t="shared" si="15"/>
        <v>181.67534683251424</v>
      </c>
      <c r="F79">
        <f t="shared" si="15"/>
        <v>2270.9418354064278</v>
      </c>
      <c r="G79">
        <f t="shared" si="15"/>
        <v>2270.9418354064278</v>
      </c>
      <c r="H79">
        <f t="shared" si="16"/>
        <v>0.58719724137931029</v>
      </c>
      <c r="I79" s="2">
        <v>0.308</v>
      </c>
      <c r="J79">
        <f t="shared" si="16"/>
        <v>0.81555172413793098</v>
      </c>
      <c r="K79">
        <v>0</v>
      </c>
      <c r="L79">
        <f t="shared" si="17"/>
        <v>0</v>
      </c>
      <c r="M79">
        <f t="shared" si="17"/>
        <v>0</v>
      </c>
      <c r="S79">
        <v>6517.7</v>
      </c>
      <c r="U79">
        <v>2270.9418354064278</v>
      </c>
      <c r="W79">
        <v>0.81555172413793098</v>
      </c>
      <c r="X79">
        <v>0</v>
      </c>
    </row>
    <row r="80" spans="1:24" x14ac:dyDescent="0.2">
      <c r="A80">
        <v>76</v>
      </c>
      <c r="B80">
        <f t="shared" si="14"/>
        <v>509.24</v>
      </c>
      <c r="C80">
        <f t="shared" si="7"/>
        <v>0</v>
      </c>
      <c r="D80">
        <f t="shared" si="7"/>
        <v>0</v>
      </c>
      <c r="E80">
        <f t="shared" si="15"/>
        <v>169.99000319950113</v>
      </c>
      <c r="F80">
        <f t="shared" si="15"/>
        <v>2124.8750399937639</v>
      </c>
      <c r="G80">
        <f t="shared" si="15"/>
        <v>2124.8750399937639</v>
      </c>
      <c r="H80">
        <f t="shared" si="16"/>
        <v>0.59787310344827582</v>
      </c>
      <c r="I80" s="3">
        <v>0.36699999999999999</v>
      </c>
      <c r="J80">
        <f t="shared" si="16"/>
        <v>0.83037931034482759</v>
      </c>
      <c r="K80">
        <v>0</v>
      </c>
      <c r="L80">
        <f t="shared" si="17"/>
        <v>0</v>
      </c>
      <c r="M80">
        <f t="shared" si="17"/>
        <v>0</v>
      </c>
      <c r="S80">
        <v>6365.5</v>
      </c>
      <c r="U80">
        <v>2124.8750399937639</v>
      </c>
      <c r="W80">
        <v>0.83037931034482759</v>
      </c>
      <c r="X80">
        <v>0</v>
      </c>
    </row>
    <row r="81" spans="1:24" x14ac:dyDescent="0.2">
      <c r="A81">
        <v>77</v>
      </c>
      <c r="B81">
        <f t="shared" si="14"/>
        <v>519.91999999999996</v>
      </c>
      <c r="C81">
        <f t="shared" si="7"/>
        <v>0</v>
      </c>
      <c r="D81">
        <f t="shared" si="7"/>
        <v>0</v>
      </c>
      <c r="E81">
        <f t="shared" si="15"/>
        <v>218.44401251542968</v>
      </c>
      <c r="F81">
        <f t="shared" si="15"/>
        <v>2730.550156442871</v>
      </c>
      <c r="G81">
        <f t="shared" si="15"/>
        <v>2730.550156442871</v>
      </c>
      <c r="H81">
        <f t="shared" si="16"/>
        <v>0.60877241379310343</v>
      </c>
      <c r="I81" s="2">
        <v>0.41</v>
      </c>
      <c r="J81">
        <f t="shared" si="16"/>
        <v>0.84551724137931039</v>
      </c>
      <c r="K81">
        <v>0</v>
      </c>
      <c r="L81">
        <f t="shared" si="17"/>
        <v>0</v>
      </c>
      <c r="M81">
        <f t="shared" si="17"/>
        <v>0</v>
      </c>
      <c r="S81">
        <v>6499</v>
      </c>
      <c r="U81">
        <v>2730.550156442871</v>
      </c>
      <c r="W81">
        <v>0.84551724137931039</v>
      </c>
      <c r="X81">
        <v>0</v>
      </c>
    </row>
    <row r="82" spans="1:24" x14ac:dyDescent="0.2">
      <c r="A82">
        <v>78</v>
      </c>
      <c r="B82">
        <f t="shared" si="14"/>
        <v>558.56000000000006</v>
      </c>
      <c r="C82">
        <f t="shared" si="7"/>
        <v>0</v>
      </c>
      <c r="D82">
        <f t="shared" si="7"/>
        <v>0</v>
      </c>
      <c r="E82">
        <f t="shared" si="15"/>
        <v>350.58487770996624</v>
      </c>
      <c r="F82">
        <f t="shared" si="15"/>
        <v>4382.310971374578</v>
      </c>
      <c r="G82">
        <f t="shared" si="15"/>
        <v>4382.310971374578</v>
      </c>
      <c r="H82">
        <f t="shared" si="16"/>
        <v>0.61984551724137926</v>
      </c>
      <c r="I82" s="3">
        <v>0.42799999999999999</v>
      </c>
      <c r="J82">
        <f t="shared" si="16"/>
        <v>0.86089655172413793</v>
      </c>
      <c r="K82">
        <v>0</v>
      </c>
      <c r="L82">
        <f t="shared" si="17"/>
        <v>0</v>
      </c>
      <c r="M82">
        <f t="shared" si="17"/>
        <v>0</v>
      </c>
      <c r="S82">
        <v>6982</v>
      </c>
      <c r="U82">
        <v>4382.310971374578</v>
      </c>
      <c r="W82">
        <v>0.86089655172413793</v>
      </c>
      <c r="X82">
        <v>0</v>
      </c>
    </row>
    <row r="83" spans="1:24" x14ac:dyDescent="0.2">
      <c r="A83">
        <v>79</v>
      </c>
      <c r="B83">
        <f t="shared" si="14"/>
        <v>619.20800000000008</v>
      </c>
      <c r="C83">
        <f t="shared" si="7"/>
        <v>0</v>
      </c>
      <c r="D83">
        <f t="shared" si="7"/>
        <v>0</v>
      </c>
      <c r="E83">
        <f t="shared" si="15"/>
        <v>659.64495720716002</v>
      </c>
      <c r="F83">
        <f t="shared" si="15"/>
        <v>8245.5619650895005</v>
      </c>
      <c r="G83">
        <f t="shared" si="15"/>
        <v>8245.5619650895005</v>
      </c>
      <c r="H83">
        <f t="shared" si="16"/>
        <v>0.63263172413793112</v>
      </c>
      <c r="I83" s="2">
        <v>0.42</v>
      </c>
      <c r="J83">
        <f t="shared" si="16"/>
        <v>0.87865517241379321</v>
      </c>
      <c r="K83">
        <v>0</v>
      </c>
      <c r="L83">
        <f t="shared" si="17"/>
        <v>0</v>
      </c>
      <c r="M83">
        <f t="shared" si="17"/>
        <v>0</v>
      </c>
      <c r="S83">
        <v>7740.1</v>
      </c>
      <c r="U83">
        <v>8245.5619650895005</v>
      </c>
      <c r="W83">
        <v>0.87865517241379321</v>
      </c>
      <c r="X83">
        <v>0</v>
      </c>
    </row>
    <row r="84" spans="1:24" x14ac:dyDescent="0.2">
      <c r="A84">
        <v>80</v>
      </c>
      <c r="B84">
        <f t="shared" si="14"/>
        <v>687.93600000000004</v>
      </c>
      <c r="C84">
        <f t="shared" si="7"/>
        <v>0</v>
      </c>
      <c r="D84">
        <f t="shared" si="7"/>
        <v>0</v>
      </c>
      <c r="E84">
        <f t="shared" si="15"/>
        <v>1426.9930150023758</v>
      </c>
      <c r="F84">
        <f t="shared" si="15"/>
        <v>17837.412687529697</v>
      </c>
      <c r="G84">
        <f t="shared" si="15"/>
        <v>17837.412687529697</v>
      </c>
      <c r="H84">
        <f t="shared" si="16"/>
        <v>0.6483724137931034</v>
      </c>
      <c r="I84" s="3">
        <v>0.42099999999999999</v>
      </c>
      <c r="J84">
        <f t="shared" si="16"/>
        <v>0.90051724137931033</v>
      </c>
      <c r="K84">
        <v>1.495E-2</v>
      </c>
      <c r="L84">
        <f t="shared" si="17"/>
        <v>1.3500000000000001E-3</v>
      </c>
      <c r="M84">
        <f t="shared" si="17"/>
        <v>1.3500000000000001E-3</v>
      </c>
      <c r="S84">
        <v>8599.2000000000007</v>
      </c>
      <c r="U84">
        <v>17837.412687529697</v>
      </c>
      <c r="W84">
        <v>0.90051724137931033</v>
      </c>
      <c r="X84">
        <v>1.3500000000000001E-3</v>
      </c>
    </row>
    <row r="85" spans="1:24" x14ac:dyDescent="0.2">
      <c r="A85">
        <v>81</v>
      </c>
      <c r="B85">
        <f t="shared" si="14"/>
        <v>718.83199999999999</v>
      </c>
      <c r="C85">
        <f t="shared" ref="C85:D148" si="18">$S85*C$1</f>
        <v>0</v>
      </c>
      <c r="D85">
        <f t="shared" si="18"/>
        <v>0</v>
      </c>
      <c r="E85">
        <f t="shared" si="15"/>
        <v>2088.7458251278113</v>
      </c>
      <c r="F85">
        <f t="shared" si="15"/>
        <v>26109.322814097639</v>
      </c>
      <c r="G85">
        <f t="shared" si="15"/>
        <v>26109.322814097639</v>
      </c>
      <c r="H85">
        <f t="shared" si="16"/>
        <v>0.663343448275862</v>
      </c>
      <c r="I85" s="2">
        <v>0.42199999999999999</v>
      </c>
      <c r="J85">
        <f t="shared" si="16"/>
        <v>0.92131034482758623</v>
      </c>
      <c r="K85">
        <v>0.12239999999999999</v>
      </c>
      <c r="L85">
        <f t="shared" si="17"/>
        <v>7.3450000000000001E-2</v>
      </c>
      <c r="M85">
        <f t="shared" si="17"/>
        <v>7.3450000000000001E-2</v>
      </c>
      <c r="S85">
        <v>8985.4</v>
      </c>
      <c r="U85">
        <v>26109.322814097639</v>
      </c>
      <c r="W85">
        <v>0.92131034482758623</v>
      </c>
      <c r="X85">
        <v>7.3450000000000001E-2</v>
      </c>
    </row>
    <row r="86" spans="1:24" x14ac:dyDescent="0.2">
      <c r="A86">
        <v>82</v>
      </c>
      <c r="B86">
        <f t="shared" si="14"/>
        <v>740.928</v>
      </c>
      <c r="C86">
        <f t="shared" si="18"/>
        <v>0</v>
      </c>
      <c r="D86">
        <f t="shared" si="18"/>
        <v>0</v>
      </c>
      <c r="E86">
        <f t="shared" si="15"/>
        <v>2219.0394641716289</v>
      </c>
      <c r="F86">
        <f t="shared" si="15"/>
        <v>27737.993302145358</v>
      </c>
      <c r="G86">
        <f t="shared" si="15"/>
        <v>27737.993302145358</v>
      </c>
      <c r="H86">
        <f t="shared" si="16"/>
        <v>0.6751613793103447</v>
      </c>
      <c r="I86" s="3">
        <v>0.39800000000000002</v>
      </c>
      <c r="J86">
        <f t="shared" si="16"/>
        <v>0.93772413793103437</v>
      </c>
      <c r="K86">
        <v>0.2747</v>
      </c>
      <c r="L86">
        <f t="shared" si="17"/>
        <v>0.17815</v>
      </c>
      <c r="M86">
        <f t="shared" si="17"/>
        <v>0.17815</v>
      </c>
      <c r="S86">
        <v>9261.6</v>
      </c>
      <c r="U86">
        <v>27737.993302145358</v>
      </c>
      <c r="W86">
        <v>0.93772413793103437</v>
      </c>
      <c r="X86">
        <v>0.17815</v>
      </c>
    </row>
    <row r="87" spans="1:24" x14ac:dyDescent="0.2">
      <c r="A87">
        <v>83</v>
      </c>
      <c r="B87">
        <f t="shared" si="14"/>
        <v>748.12</v>
      </c>
      <c r="C87">
        <f t="shared" si="18"/>
        <v>0</v>
      </c>
      <c r="D87">
        <f t="shared" si="18"/>
        <v>0</v>
      </c>
      <c r="E87">
        <f t="shared" si="15"/>
        <v>2040.397139957372</v>
      </c>
      <c r="F87">
        <f t="shared" si="15"/>
        <v>25504.96424946715</v>
      </c>
      <c r="G87">
        <f t="shared" si="15"/>
        <v>25504.96424946715</v>
      </c>
      <c r="H87">
        <f t="shared" si="16"/>
        <v>0.6816910344827587</v>
      </c>
      <c r="I87" s="2">
        <v>0.36699999999999999</v>
      </c>
      <c r="J87">
        <f t="shared" si="16"/>
        <v>0.94679310344827594</v>
      </c>
      <c r="K87">
        <v>0.46100000000000002</v>
      </c>
      <c r="L87">
        <f t="shared" si="17"/>
        <v>0.27200000000000002</v>
      </c>
      <c r="M87">
        <f t="shared" si="17"/>
        <v>0.27200000000000002</v>
      </c>
      <c r="S87">
        <v>9351.5</v>
      </c>
      <c r="U87">
        <v>25504.96424946715</v>
      </c>
      <c r="W87">
        <v>0.94679310344827594</v>
      </c>
      <c r="X87">
        <v>0.27200000000000002</v>
      </c>
    </row>
    <row r="88" spans="1:24" x14ac:dyDescent="0.2">
      <c r="A88">
        <v>84</v>
      </c>
      <c r="B88">
        <f t="shared" si="14"/>
        <v>750.70399999999995</v>
      </c>
      <c r="C88">
        <f t="shared" si="18"/>
        <v>0</v>
      </c>
      <c r="D88">
        <f t="shared" si="18"/>
        <v>0</v>
      </c>
      <c r="E88">
        <f t="shared" si="15"/>
        <v>1818.7870663338774</v>
      </c>
      <c r="F88">
        <f t="shared" si="15"/>
        <v>22734.838329173468</v>
      </c>
      <c r="G88">
        <f t="shared" si="15"/>
        <v>22734.838329173468</v>
      </c>
      <c r="H88">
        <f t="shared" si="16"/>
        <v>0.68889103448275868</v>
      </c>
      <c r="I88" s="3">
        <v>0.38100000000000001</v>
      </c>
      <c r="J88">
        <f t="shared" si="16"/>
        <v>0.95679310344827595</v>
      </c>
      <c r="K88">
        <v>0.55349999999999999</v>
      </c>
      <c r="L88">
        <f t="shared" si="17"/>
        <v>0.29644999999999999</v>
      </c>
      <c r="M88">
        <f t="shared" si="17"/>
        <v>0.29644999999999999</v>
      </c>
      <c r="S88">
        <v>9383.7999999999993</v>
      </c>
      <c r="U88">
        <v>22734.838329173468</v>
      </c>
      <c r="W88">
        <v>0.95679310344827595</v>
      </c>
      <c r="X88">
        <v>0.29644999999999999</v>
      </c>
    </row>
    <row r="89" spans="1:24" x14ac:dyDescent="0.2">
      <c r="A89">
        <v>85</v>
      </c>
      <c r="B89">
        <f t="shared" si="14"/>
        <v>740.12</v>
      </c>
      <c r="C89">
        <f t="shared" si="18"/>
        <v>0</v>
      </c>
      <c r="D89">
        <f t="shared" si="18"/>
        <v>0</v>
      </c>
      <c r="E89">
        <f t="shared" si="15"/>
        <v>1644.339740138561</v>
      </c>
      <c r="F89">
        <f t="shared" si="15"/>
        <v>20554.246751732011</v>
      </c>
      <c r="G89">
        <f t="shared" si="15"/>
        <v>20554.246751732011</v>
      </c>
      <c r="H89">
        <f t="shared" si="16"/>
        <v>0.69842482758620683</v>
      </c>
      <c r="I89" s="2">
        <v>0.40899999999999997</v>
      </c>
      <c r="J89">
        <f t="shared" si="16"/>
        <v>0.9700344827586207</v>
      </c>
      <c r="K89">
        <v>0.5494</v>
      </c>
      <c r="L89">
        <f t="shared" si="17"/>
        <v>0.27334999999999998</v>
      </c>
      <c r="M89">
        <f t="shared" si="17"/>
        <v>0.27334999999999998</v>
      </c>
      <c r="S89">
        <v>9251.5</v>
      </c>
      <c r="U89">
        <v>20554.246751732011</v>
      </c>
      <c r="W89">
        <v>0.9700344827586207</v>
      </c>
      <c r="X89">
        <v>0.27334999999999998</v>
      </c>
    </row>
    <row r="90" spans="1:24" x14ac:dyDescent="0.2">
      <c r="A90">
        <v>86</v>
      </c>
      <c r="B90">
        <f t="shared" si="14"/>
        <v>726.45600000000002</v>
      </c>
      <c r="C90">
        <f t="shared" si="18"/>
        <v>0</v>
      </c>
      <c r="D90">
        <f t="shared" si="18"/>
        <v>0</v>
      </c>
      <c r="E90">
        <f t="shared" si="15"/>
        <v>1400.4168246587546</v>
      </c>
      <c r="F90">
        <f t="shared" si="15"/>
        <v>17505.210308234433</v>
      </c>
      <c r="G90">
        <f t="shared" si="15"/>
        <v>17505.210308234433</v>
      </c>
      <c r="H90">
        <f t="shared" si="16"/>
        <v>0.70361379310344829</v>
      </c>
      <c r="I90" s="3">
        <v>0.41</v>
      </c>
      <c r="J90">
        <f t="shared" si="16"/>
        <v>0.97724137931034483</v>
      </c>
      <c r="K90">
        <v>0.48959999999999998</v>
      </c>
      <c r="L90">
        <f t="shared" si="17"/>
        <v>0.24205000000000002</v>
      </c>
      <c r="M90">
        <f t="shared" si="17"/>
        <v>0.24205000000000002</v>
      </c>
      <c r="S90">
        <v>9080.7000000000007</v>
      </c>
      <c r="U90">
        <v>17505.210308234433</v>
      </c>
      <c r="W90">
        <v>0.97724137931034483</v>
      </c>
      <c r="X90">
        <v>0.24205000000000002</v>
      </c>
    </row>
    <row r="91" spans="1:24" x14ac:dyDescent="0.2">
      <c r="A91">
        <v>87</v>
      </c>
      <c r="B91">
        <f t="shared" si="14"/>
        <v>720.92</v>
      </c>
      <c r="C91">
        <f t="shared" si="18"/>
        <v>0</v>
      </c>
      <c r="D91">
        <f t="shared" si="18"/>
        <v>0</v>
      </c>
      <c r="E91">
        <f t="shared" si="15"/>
        <v>1213.5610348351101</v>
      </c>
      <c r="F91">
        <f t="shared" si="15"/>
        <v>15169.512935438877</v>
      </c>
      <c r="G91">
        <f t="shared" si="15"/>
        <v>15169.512935438877</v>
      </c>
      <c r="H91">
        <f t="shared" si="16"/>
        <v>0.70115586206896541</v>
      </c>
      <c r="I91" s="2">
        <v>0.41299999999999998</v>
      </c>
      <c r="J91">
        <f t="shared" si="16"/>
        <v>0.97382758620689647</v>
      </c>
      <c r="K91">
        <v>0.37534999999999996</v>
      </c>
      <c r="L91">
        <f t="shared" si="17"/>
        <v>0.19855</v>
      </c>
      <c r="M91">
        <f t="shared" si="17"/>
        <v>0.19855</v>
      </c>
      <c r="S91">
        <v>9011.5</v>
      </c>
      <c r="U91">
        <v>15169.512935438877</v>
      </c>
      <c r="W91">
        <v>0.97382758620689647</v>
      </c>
      <c r="X91">
        <v>0.19855</v>
      </c>
    </row>
    <row r="92" spans="1:24" x14ac:dyDescent="0.2">
      <c r="A92">
        <v>88</v>
      </c>
      <c r="B92">
        <f t="shared" si="14"/>
        <v>717.58399999999995</v>
      </c>
      <c r="C92">
        <f t="shared" si="18"/>
        <v>0</v>
      </c>
      <c r="D92">
        <f t="shared" si="18"/>
        <v>0</v>
      </c>
      <c r="E92">
        <f t="shared" si="15"/>
        <v>1128.0028567799538</v>
      </c>
      <c r="F92">
        <f t="shared" si="15"/>
        <v>14100.035709749423</v>
      </c>
      <c r="G92">
        <f t="shared" si="15"/>
        <v>14100.035709749423</v>
      </c>
      <c r="H92">
        <f t="shared" si="16"/>
        <v>0.70016275862068966</v>
      </c>
      <c r="I92" s="3">
        <v>0.42499999999999999</v>
      </c>
      <c r="J92">
        <f t="shared" si="16"/>
        <v>0.97244827586206894</v>
      </c>
      <c r="K92">
        <v>0.2271</v>
      </c>
      <c r="L92">
        <f t="shared" si="17"/>
        <v>0.10605000000000001</v>
      </c>
      <c r="M92">
        <f t="shared" si="17"/>
        <v>0.10605000000000001</v>
      </c>
      <c r="S92">
        <v>8969.7999999999993</v>
      </c>
      <c r="U92">
        <v>14100.035709749423</v>
      </c>
      <c r="W92">
        <v>0.97244827586206894</v>
      </c>
      <c r="X92">
        <v>0.10605000000000001</v>
      </c>
    </row>
    <row r="93" spans="1:24" x14ac:dyDescent="0.2">
      <c r="A93">
        <v>89</v>
      </c>
      <c r="B93">
        <f t="shared" si="14"/>
        <v>738.16800000000001</v>
      </c>
      <c r="C93">
        <f t="shared" si="18"/>
        <v>0</v>
      </c>
      <c r="D93">
        <f t="shared" si="18"/>
        <v>0</v>
      </c>
      <c r="E93">
        <f t="shared" si="15"/>
        <v>1296.3907787580579</v>
      </c>
      <c r="F93">
        <f t="shared" si="15"/>
        <v>16204.884734475723</v>
      </c>
      <c r="G93">
        <f t="shared" si="15"/>
        <v>16204.884734475723</v>
      </c>
      <c r="H93">
        <f t="shared" si="16"/>
        <v>0.70175172413793119</v>
      </c>
      <c r="I93" s="2">
        <v>0.432</v>
      </c>
      <c r="J93">
        <f t="shared" si="16"/>
        <v>0.97465517241379329</v>
      </c>
      <c r="K93">
        <v>6.8000000000000005E-2</v>
      </c>
      <c r="L93">
        <f t="shared" si="17"/>
        <v>1.77E-2</v>
      </c>
      <c r="M93">
        <f t="shared" si="17"/>
        <v>1.77E-2</v>
      </c>
      <c r="S93">
        <v>9227.1</v>
      </c>
      <c r="U93">
        <v>16204.884734475723</v>
      </c>
      <c r="W93">
        <v>0.97465517241379329</v>
      </c>
      <c r="X93">
        <v>1.77E-2</v>
      </c>
    </row>
    <row r="94" spans="1:24" x14ac:dyDescent="0.2">
      <c r="A94">
        <v>90</v>
      </c>
      <c r="B94">
        <f t="shared" si="14"/>
        <v>764.64800000000002</v>
      </c>
      <c r="C94">
        <f t="shared" si="18"/>
        <v>0</v>
      </c>
      <c r="D94">
        <f t="shared" si="18"/>
        <v>0</v>
      </c>
      <c r="E94">
        <f t="shared" si="15"/>
        <v>1503.6344816915546</v>
      </c>
      <c r="F94">
        <f t="shared" si="15"/>
        <v>18795.431021144432</v>
      </c>
      <c r="G94">
        <f t="shared" si="15"/>
        <v>18795.431021144432</v>
      </c>
      <c r="H94">
        <f t="shared" si="16"/>
        <v>0.70286896551724132</v>
      </c>
      <c r="I94" s="3">
        <v>0.42</v>
      </c>
      <c r="J94">
        <f t="shared" si="16"/>
        <v>0.9762068965517241</v>
      </c>
      <c r="K94">
        <v>0</v>
      </c>
      <c r="L94">
        <f t="shared" si="17"/>
        <v>0</v>
      </c>
      <c r="M94">
        <f t="shared" si="17"/>
        <v>0</v>
      </c>
      <c r="S94">
        <v>9558.1</v>
      </c>
      <c r="U94">
        <v>18795.431021144432</v>
      </c>
      <c r="W94">
        <v>0.9762068965517241</v>
      </c>
      <c r="X94">
        <v>0</v>
      </c>
    </row>
    <row r="95" spans="1:24" x14ac:dyDescent="0.2">
      <c r="A95">
        <v>91</v>
      </c>
      <c r="B95">
        <f t="shared" si="14"/>
        <v>750.12800000000004</v>
      </c>
      <c r="C95">
        <f t="shared" si="18"/>
        <v>0</v>
      </c>
      <c r="D95">
        <f t="shared" si="18"/>
        <v>0</v>
      </c>
      <c r="E95">
        <f t="shared" si="15"/>
        <v>1599.9480834424655</v>
      </c>
      <c r="F95">
        <f t="shared" si="15"/>
        <v>19999.35104303082</v>
      </c>
      <c r="G95">
        <f t="shared" si="15"/>
        <v>19999.35104303082</v>
      </c>
      <c r="H95">
        <f t="shared" si="16"/>
        <v>0.69815172413793114</v>
      </c>
      <c r="I95" s="2">
        <v>0.41399999999999998</v>
      </c>
      <c r="J95">
        <f t="shared" si="16"/>
        <v>0.96965517241379329</v>
      </c>
      <c r="K95">
        <v>0</v>
      </c>
      <c r="L95">
        <f t="shared" si="17"/>
        <v>0</v>
      </c>
      <c r="M95">
        <f t="shared" si="17"/>
        <v>0</v>
      </c>
      <c r="S95">
        <v>9376.6</v>
      </c>
      <c r="U95">
        <v>19999.35104303082</v>
      </c>
      <c r="W95">
        <v>0.96965517241379329</v>
      </c>
      <c r="X95">
        <v>0</v>
      </c>
    </row>
    <row r="96" spans="1:24" x14ac:dyDescent="0.2">
      <c r="A96">
        <v>92</v>
      </c>
      <c r="B96">
        <f t="shared" si="14"/>
        <v>704.64</v>
      </c>
      <c r="C96">
        <f t="shared" si="18"/>
        <v>0</v>
      </c>
      <c r="D96">
        <f t="shared" si="18"/>
        <v>0</v>
      </c>
      <c r="E96">
        <f t="shared" si="15"/>
        <v>1597.9031303439833</v>
      </c>
      <c r="F96">
        <f t="shared" si="15"/>
        <v>19973.789129299792</v>
      </c>
      <c r="G96">
        <f t="shared" si="15"/>
        <v>19973.789129299792</v>
      </c>
      <c r="H96">
        <f t="shared" si="16"/>
        <v>0.68767448275862075</v>
      </c>
      <c r="I96" s="3">
        <v>0.41</v>
      </c>
      <c r="J96">
        <f t="shared" si="16"/>
        <v>0.95510344827586213</v>
      </c>
      <c r="K96">
        <v>0</v>
      </c>
      <c r="L96">
        <f t="shared" si="17"/>
        <v>0</v>
      </c>
      <c r="M96">
        <f t="shared" si="17"/>
        <v>0</v>
      </c>
      <c r="S96">
        <v>8808</v>
      </c>
      <c r="U96">
        <v>19973.789129299792</v>
      </c>
      <c r="W96">
        <v>0.95510344827586213</v>
      </c>
      <c r="X96">
        <v>0</v>
      </c>
    </row>
    <row r="97" spans="1:24" x14ac:dyDescent="0.2">
      <c r="A97">
        <v>93</v>
      </c>
      <c r="B97">
        <f t="shared" si="14"/>
        <v>666.36</v>
      </c>
      <c r="C97">
        <f t="shared" si="18"/>
        <v>0</v>
      </c>
      <c r="D97">
        <f t="shared" si="18"/>
        <v>0</v>
      </c>
      <c r="E97">
        <f t="shared" si="15"/>
        <v>1565.6413179225597</v>
      </c>
      <c r="F97">
        <f t="shared" si="15"/>
        <v>19570.516474031996</v>
      </c>
      <c r="G97">
        <f t="shared" si="15"/>
        <v>19570.516474031996</v>
      </c>
      <c r="H97">
        <f t="shared" si="16"/>
        <v>0.67791724137931031</v>
      </c>
      <c r="I97" s="2">
        <v>0.39600000000000002</v>
      </c>
      <c r="J97">
        <f t="shared" si="16"/>
        <v>0.94155172413793109</v>
      </c>
      <c r="K97">
        <v>0</v>
      </c>
      <c r="L97">
        <f t="shared" si="17"/>
        <v>0</v>
      </c>
      <c r="M97">
        <f t="shared" si="17"/>
        <v>0</v>
      </c>
      <c r="S97">
        <v>8329.5</v>
      </c>
      <c r="U97">
        <v>19570.516474031996</v>
      </c>
      <c r="W97">
        <v>0.94155172413793109</v>
      </c>
      <c r="X97">
        <v>0</v>
      </c>
    </row>
    <row r="98" spans="1:24" x14ac:dyDescent="0.2">
      <c r="A98">
        <v>94</v>
      </c>
      <c r="B98">
        <f t="shared" si="14"/>
        <v>622.44000000000005</v>
      </c>
      <c r="C98">
        <f t="shared" si="18"/>
        <v>0</v>
      </c>
      <c r="D98">
        <f t="shared" si="18"/>
        <v>0</v>
      </c>
      <c r="E98">
        <f t="shared" si="15"/>
        <v>1600.5488111030434</v>
      </c>
      <c r="F98">
        <f t="shared" si="15"/>
        <v>20006.860138788041</v>
      </c>
      <c r="G98">
        <f t="shared" si="15"/>
        <v>20006.860138788041</v>
      </c>
      <c r="H98">
        <f t="shared" si="16"/>
        <v>0.67036965517241376</v>
      </c>
      <c r="I98" s="3">
        <v>0.371</v>
      </c>
      <c r="J98">
        <f t="shared" si="16"/>
        <v>0.93106896551724139</v>
      </c>
      <c r="K98">
        <v>0</v>
      </c>
      <c r="L98">
        <f t="shared" si="17"/>
        <v>0</v>
      </c>
      <c r="M98">
        <f t="shared" si="17"/>
        <v>0</v>
      </c>
      <c r="S98">
        <v>7780.5</v>
      </c>
      <c r="U98">
        <v>20006.860138788041</v>
      </c>
      <c r="W98">
        <v>0.93106896551724139</v>
      </c>
      <c r="X98">
        <v>0</v>
      </c>
    </row>
    <row r="99" spans="1:24" x14ac:dyDescent="0.2">
      <c r="A99">
        <v>95</v>
      </c>
      <c r="B99">
        <f t="shared" si="14"/>
        <v>616.16800000000001</v>
      </c>
      <c r="C99">
        <f t="shared" si="18"/>
        <v>0</v>
      </c>
      <c r="D99">
        <f t="shared" si="18"/>
        <v>0</v>
      </c>
      <c r="E99">
        <f t="shared" si="15"/>
        <v>1366.6913603615549</v>
      </c>
      <c r="F99">
        <f t="shared" si="15"/>
        <v>17083.642004519435</v>
      </c>
      <c r="G99">
        <f t="shared" si="15"/>
        <v>17083.642004519435</v>
      </c>
      <c r="H99">
        <f t="shared" si="16"/>
        <v>0.67071724137931044</v>
      </c>
      <c r="I99" s="2">
        <v>0.36199999999999999</v>
      </c>
      <c r="J99">
        <f t="shared" si="16"/>
        <v>0.93155172413793119</v>
      </c>
      <c r="K99">
        <v>0</v>
      </c>
      <c r="L99">
        <f t="shared" si="17"/>
        <v>0</v>
      </c>
      <c r="M99">
        <f t="shared" si="17"/>
        <v>0</v>
      </c>
      <c r="S99">
        <v>7702.1</v>
      </c>
      <c r="U99">
        <v>17083.642004519435</v>
      </c>
      <c r="W99">
        <v>0.93155172413793119</v>
      </c>
      <c r="X99">
        <v>0</v>
      </c>
    </row>
    <row r="100" spans="1:24" x14ac:dyDescent="0.2">
      <c r="A100">
        <v>96</v>
      </c>
      <c r="B100">
        <f t="shared" si="14"/>
        <v>575.83199999999999</v>
      </c>
      <c r="C100">
        <f t="shared" si="18"/>
        <v>0</v>
      </c>
      <c r="D100">
        <f t="shared" si="18"/>
        <v>0</v>
      </c>
      <c r="E100">
        <f t="shared" si="15"/>
        <v>976.82555573827688</v>
      </c>
      <c r="F100">
        <f t="shared" si="15"/>
        <v>12210.319446728461</v>
      </c>
      <c r="G100">
        <f t="shared" si="15"/>
        <v>12210.319446728461</v>
      </c>
      <c r="H100">
        <f t="shared" si="16"/>
        <v>0.66632275862068968</v>
      </c>
      <c r="I100" s="3">
        <v>0.36699999999999999</v>
      </c>
      <c r="J100">
        <f t="shared" si="16"/>
        <v>0.92544827586206901</v>
      </c>
      <c r="K100">
        <v>0</v>
      </c>
      <c r="L100">
        <f t="shared" si="17"/>
        <v>0</v>
      </c>
      <c r="M100">
        <f t="shared" si="17"/>
        <v>0</v>
      </c>
      <c r="S100">
        <v>7197.9</v>
      </c>
      <c r="U100">
        <v>12210.319446728461</v>
      </c>
      <c r="W100">
        <v>0.92544827586206901</v>
      </c>
      <c r="X100">
        <v>0</v>
      </c>
    </row>
    <row r="101" spans="1:24" x14ac:dyDescent="0.2">
      <c r="A101">
        <v>97</v>
      </c>
      <c r="B101">
        <f t="shared" si="14"/>
        <v>552.79200000000003</v>
      </c>
      <c r="C101">
        <f t="shared" si="18"/>
        <v>0</v>
      </c>
      <c r="D101">
        <f t="shared" si="18"/>
        <v>0</v>
      </c>
      <c r="E101">
        <f t="shared" si="15"/>
        <v>546.71659373659418</v>
      </c>
      <c r="F101">
        <f t="shared" si="15"/>
        <v>6833.9574217074278</v>
      </c>
      <c r="G101">
        <f t="shared" si="15"/>
        <v>6833.9574217074278</v>
      </c>
      <c r="H101">
        <f t="shared" si="16"/>
        <v>0.64906758620689653</v>
      </c>
      <c r="I101" s="2">
        <v>0.38800000000000001</v>
      </c>
      <c r="J101">
        <f t="shared" si="16"/>
        <v>0.90148275862068972</v>
      </c>
      <c r="K101">
        <v>0</v>
      </c>
      <c r="L101">
        <f t="shared" si="17"/>
        <v>0</v>
      </c>
      <c r="M101">
        <f t="shared" si="17"/>
        <v>0</v>
      </c>
      <c r="S101">
        <v>6909.9</v>
      </c>
      <c r="U101">
        <v>6833.9574217074278</v>
      </c>
      <c r="W101">
        <v>0.90148275862068972</v>
      </c>
      <c r="X101">
        <v>0</v>
      </c>
    </row>
    <row r="102" spans="1:24" x14ac:dyDescent="0.2">
      <c r="A102">
        <v>98</v>
      </c>
      <c r="B102">
        <f t="shared" si="14"/>
        <v>527.952</v>
      </c>
      <c r="C102">
        <f t="shared" si="18"/>
        <v>0</v>
      </c>
      <c r="D102">
        <f t="shared" si="18"/>
        <v>0</v>
      </c>
      <c r="E102">
        <f t="shared" ref="E102:G133" si="19">$U102*E$1</f>
        <v>215.11547115036885</v>
      </c>
      <c r="F102">
        <f t="shared" si="19"/>
        <v>2688.9433893796104</v>
      </c>
      <c r="G102">
        <f t="shared" si="19"/>
        <v>2688.9433893796104</v>
      </c>
      <c r="H102">
        <f t="shared" ref="H102:J133" si="20">H$1*$W102</f>
        <v>0.61666758620689655</v>
      </c>
      <c r="I102" s="3">
        <v>0.39800000000000002</v>
      </c>
      <c r="J102">
        <f t="shared" si="20"/>
        <v>0.85648275862068968</v>
      </c>
      <c r="K102">
        <v>0</v>
      </c>
      <c r="L102">
        <f t="shared" ref="L102:M133" si="21">L$1*$X102</f>
        <v>0</v>
      </c>
      <c r="M102">
        <f t="shared" si="21"/>
        <v>0</v>
      </c>
      <c r="S102">
        <v>6599.4</v>
      </c>
      <c r="U102">
        <v>2688.9433893796104</v>
      </c>
      <c r="W102">
        <v>0.85648275862068968</v>
      </c>
      <c r="X102">
        <v>0</v>
      </c>
    </row>
    <row r="103" spans="1:24" x14ac:dyDescent="0.2">
      <c r="A103">
        <v>99</v>
      </c>
      <c r="B103">
        <f t="shared" si="14"/>
        <v>510.12</v>
      </c>
      <c r="C103">
        <f t="shared" si="18"/>
        <v>0</v>
      </c>
      <c r="D103">
        <f t="shared" si="18"/>
        <v>0</v>
      </c>
      <c r="E103">
        <f t="shared" si="19"/>
        <v>213.96850603826934</v>
      </c>
      <c r="F103">
        <f t="shared" si="19"/>
        <v>2674.6063254783667</v>
      </c>
      <c r="G103">
        <f t="shared" si="19"/>
        <v>2674.6063254783667</v>
      </c>
      <c r="H103">
        <f t="shared" si="20"/>
        <v>0.57950068965517254</v>
      </c>
      <c r="I103" s="2">
        <v>0.42899999999999999</v>
      </c>
      <c r="J103">
        <f t="shared" si="20"/>
        <v>0.80486206896551737</v>
      </c>
      <c r="K103">
        <v>0</v>
      </c>
      <c r="L103">
        <f t="shared" si="21"/>
        <v>0</v>
      </c>
      <c r="M103">
        <f t="shared" si="21"/>
        <v>0</v>
      </c>
      <c r="S103">
        <v>6376.5</v>
      </c>
      <c r="U103">
        <v>2674.6063254783667</v>
      </c>
      <c r="W103">
        <v>0.80486206896551737</v>
      </c>
      <c r="X103">
        <v>0</v>
      </c>
    </row>
    <row r="104" spans="1:24" x14ac:dyDescent="0.2">
      <c r="A104">
        <v>100</v>
      </c>
      <c r="B104">
        <f t="shared" si="14"/>
        <v>497.93599999999998</v>
      </c>
      <c r="C104">
        <f t="shared" si="18"/>
        <v>0</v>
      </c>
      <c r="D104">
        <f t="shared" si="18"/>
        <v>0</v>
      </c>
      <c r="E104">
        <f t="shared" si="19"/>
        <v>236.3130163073086</v>
      </c>
      <c r="F104">
        <f t="shared" si="19"/>
        <v>2953.9127038413576</v>
      </c>
      <c r="G104">
        <f t="shared" si="19"/>
        <v>2953.9127038413576</v>
      </c>
      <c r="H104">
        <f t="shared" si="20"/>
        <v>0.54600827586206901</v>
      </c>
      <c r="I104" s="3">
        <v>0.49099999999999999</v>
      </c>
      <c r="J104">
        <f t="shared" si="20"/>
        <v>0.75834482758620703</v>
      </c>
      <c r="K104">
        <v>0</v>
      </c>
      <c r="L104">
        <f t="shared" si="21"/>
        <v>0</v>
      </c>
      <c r="M104">
        <f t="shared" si="21"/>
        <v>0</v>
      </c>
      <c r="S104">
        <v>6224.2</v>
      </c>
      <c r="U104">
        <v>2953.9127038413576</v>
      </c>
      <c r="W104">
        <v>0.75834482758620703</v>
      </c>
      <c r="X104">
        <v>0</v>
      </c>
    </row>
    <row r="105" spans="1:24" x14ac:dyDescent="0.2">
      <c r="A105">
        <v>101</v>
      </c>
      <c r="B105">
        <f t="shared" si="14"/>
        <v>500.74400000000003</v>
      </c>
      <c r="C105">
        <f t="shared" si="18"/>
        <v>0</v>
      </c>
      <c r="D105">
        <f t="shared" si="18"/>
        <v>0</v>
      </c>
      <c r="E105">
        <f t="shared" si="19"/>
        <v>305.98177513085363</v>
      </c>
      <c r="F105">
        <f t="shared" si="19"/>
        <v>3824.7721891356705</v>
      </c>
      <c r="G105">
        <f t="shared" si="19"/>
        <v>3824.7721891356705</v>
      </c>
      <c r="H105">
        <f t="shared" si="20"/>
        <v>0.51524689655172407</v>
      </c>
      <c r="I105" s="2">
        <v>0.55700000000000005</v>
      </c>
      <c r="J105">
        <f t="shared" si="20"/>
        <v>0.71562068965517234</v>
      </c>
      <c r="K105">
        <v>0</v>
      </c>
      <c r="L105">
        <f t="shared" si="21"/>
        <v>0</v>
      </c>
      <c r="M105">
        <f t="shared" si="21"/>
        <v>0</v>
      </c>
      <c r="S105">
        <v>6259.3</v>
      </c>
      <c r="U105">
        <v>3824.7721891356705</v>
      </c>
      <c r="W105">
        <v>0.71562068965517234</v>
      </c>
      <c r="X105">
        <v>0</v>
      </c>
    </row>
    <row r="106" spans="1:24" x14ac:dyDescent="0.2">
      <c r="A106">
        <v>102</v>
      </c>
      <c r="B106">
        <f t="shared" si="14"/>
        <v>517.58400000000006</v>
      </c>
      <c r="C106">
        <f t="shared" si="18"/>
        <v>0</v>
      </c>
      <c r="D106">
        <f t="shared" si="18"/>
        <v>0</v>
      </c>
      <c r="E106">
        <f t="shared" si="19"/>
        <v>515.35741420900911</v>
      </c>
      <c r="F106">
        <f t="shared" si="19"/>
        <v>6441.9676776126134</v>
      </c>
      <c r="G106">
        <f t="shared" si="19"/>
        <v>6441.9676776126134</v>
      </c>
      <c r="H106">
        <f t="shared" si="20"/>
        <v>0.48840827586206897</v>
      </c>
      <c r="I106" s="3">
        <v>0.627</v>
      </c>
      <c r="J106">
        <f t="shared" si="20"/>
        <v>0.67834482758620696</v>
      </c>
      <c r="K106">
        <v>0</v>
      </c>
      <c r="L106">
        <f t="shared" si="21"/>
        <v>0</v>
      </c>
      <c r="M106">
        <f t="shared" si="21"/>
        <v>0</v>
      </c>
      <c r="S106">
        <v>6469.8</v>
      </c>
      <c r="U106">
        <v>6441.9676776126134</v>
      </c>
      <c r="W106">
        <v>0.67834482758620696</v>
      </c>
      <c r="X106">
        <v>0</v>
      </c>
    </row>
    <row r="107" spans="1:24" x14ac:dyDescent="0.2">
      <c r="A107">
        <v>103</v>
      </c>
      <c r="B107">
        <f t="shared" si="14"/>
        <v>542.88800000000003</v>
      </c>
      <c r="C107">
        <f t="shared" si="18"/>
        <v>0</v>
      </c>
      <c r="D107">
        <f t="shared" si="18"/>
        <v>0</v>
      </c>
      <c r="E107">
        <f t="shared" si="19"/>
        <v>1001.5882036908989</v>
      </c>
      <c r="F107">
        <f t="shared" si="19"/>
        <v>12519.852546136237</v>
      </c>
      <c r="G107">
        <f t="shared" si="19"/>
        <v>12519.852546136237</v>
      </c>
      <c r="H107">
        <f t="shared" si="20"/>
        <v>0.48153103448275864</v>
      </c>
      <c r="I107" s="2">
        <v>0.68300000000000005</v>
      </c>
      <c r="J107">
        <f t="shared" si="20"/>
        <v>0.66879310344827592</v>
      </c>
      <c r="K107">
        <v>0</v>
      </c>
      <c r="L107">
        <f t="shared" si="21"/>
        <v>0</v>
      </c>
      <c r="M107">
        <f t="shared" si="21"/>
        <v>0</v>
      </c>
      <c r="S107">
        <v>6786.1</v>
      </c>
      <c r="U107">
        <v>12519.852546136237</v>
      </c>
      <c r="W107">
        <v>0.66879310344827592</v>
      </c>
      <c r="X107">
        <v>0</v>
      </c>
    </row>
    <row r="108" spans="1:24" x14ac:dyDescent="0.2">
      <c r="A108">
        <v>104</v>
      </c>
      <c r="B108">
        <f t="shared" si="14"/>
        <v>600.22400000000005</v>
      </c>
      <c r="C108">
        <f t="shared" si="18"/>
        <v>0</v>
      </c>
      <c r="D108">
        <f t="shared" si="18"/>
        <v>0</v>
      </c>
      <c r="E108">
        <f t="shared" si="19"/>
        <v>1957.3499110238231</v>
      </c>
      <c r="F108">
        <f t="shared" si="19"/>
        <v>24466.873887797788</v>
      </c>
      <c r="G108">
        <f t="shared" si="19"/>
        <v>24466.873887797788</v>
      </c>
      <c r="H108">
        <f t="shared" si="20"/>
        <v>0.50231172413793101</v>
      </c>
      <c r="I108" s="3">
        <v>0.72799999999999998</v>
      </c>
      <c r="J108">
        <f t="shared" si="20"/>
        <v>0.69765517241379316</v>
      </c>
      <c r="K108">
        <v>1.09E-2</v>
      </c>
      <c r="L108">
        <f t="shared" si="21"/>
        <v>6.8000000000000005E-3</v>
      </c>
      <c r="M108">
        <f t="shared" si="21"/>
        <v>6.8000000000000005E-3</v>
      </c>
      <c r="S108">
        <v>7502.8</v>
      </c>
      <c r="U108">
        <v>24466.873887797788</v>
      </c>
      <c r="W108">
        <v>0.69765517241379316</v>
      </c>
      <c r="X108">
        <v>6.8000000000000005E-3</v>
      </c>
    </row>
    <row r="109" spans="1:24" x14ac:dyDescent="0.2">
      <c r="A109">
        <v>105</v>
      </c>
      <c r="B109">
        <f t="shared" si="14"/>
        <v>637.15199999999993</v>
      </c>
      <c r="C109">
        <f t="shared" si="18"/>
        <v>0</v>
      </c>
      <c r="D109">
        <f t="shared" si="18"/>
        <v>0</v>
      </c>
      <c r="E109">
        <f t="shared" si="19"/>
        <v>2251.7368415825736</v>
      </c>
      <c r="F109">
        <f t="shared" si="19"/>
        <v>28146.710519782169</v>
      </c>
      <c r="G109">
        <f t="shared" si="19"/>
        <v>28146.710519782169</v>
      </c>
      <c r="H109">
        <f t="shared" si="20"/>
        <v>0.52348965517241386</v>
      </c>
      <c r="I109" s="2">
        <v>0.77700000000000002</v>
      </c>
      <c r="J109">
        <f t="shared" si="20"/>
        <v>0.72706896551724154</v>
      </c>
      <c r="K109">
        <v>9.3850000000000003E-2</v>
      </c>
      <c r="L109">
        <f t="shared" si="21"/>
        <v>0.12104999999999999</v>
      </c>
      <c r="M109">
        <f t="shared" si="21"/>
        <v>0.12104999999999999</v>
      </c>
      <c r="S109">
        <v>7964.4</v>
      </c>
      <c r="U109">
        <v>28146.710519782169</v>
      </c>
      <c r="W109">
        <v>0.72706896551724154</v>
      </c>
      <c r="X109">
        <v>0.12104999999999999</v>
      </c>
    </row>
    <row r="110" spans="1:24" x14ac:dyDescent="0.2">
      <c r="A110">
        <v>106</v>
      </c>
      <c r="B110">
        <f t="shared" si="14"/>
        <v>674.08</v>
      </c>
      <c r="C110">
        <f t="shared" si="18"/>
        <v>0</v>
      </c>
      <c r="D110">
        <f t="shared" si="18"/>
        <v>0</v>
      </c>
      <c r="E110">
        <f t="shared" si="19"/>
        <v>2125.6665322099934</v>
      </c>
      <c r="F110">
        <f t="shared" si="19"/>
        <v>26570.831652624918</v>
      </c>
      <c r="G110">
        <f t="shared" si="19"/>
        <v>26570.831652624918</v>
      </c>
      <c r="H110">
        <f t="shared" si="20"/>
        <v>0.53369379310344822</v>
      </c>
      <c r="I110" s="3">
        <v>0.80800000000000005</v>
      </c>
      <c r="J110">
        <f t="shared" si="20"/>
        <v>0.74124137931034484</v>
      </c>
      <c r="K110">
        <v>0.21484999999999999</v>
      </c>
      <c r="L110">
        <f t="shared" si="21"/>
        <v>0.26385000000000003</v>
      </c>
      <c r="M110">
        <f t="shared" si="21"/>
        <v>0.26385000000000003</v>
      </c>
      <c r="S110">
        <v>8426</v>
      </c>
      <c r="U110">
        <v>26570.831652624918</v>
      </c>
      <c r="W110">
        <v>0.74124137931034484</v>
      </c>
      <c r="X110">
        <v>0.26385000000000003</v>
      </c>
    </row>
    <row r="111" spans="1:24" x14ac:dyDescent="0.2">
      <c r="A111">
        <v>107</v>
      </c>
      <c r="B111">
        <f t="shared" si="14"/>
        <v>694.99199999999996</v>
      </c>
      <c r="C111">
        <f t="shared" si="18"/>
        <v>0</v>
      </c>
      <c r="D111">
        <f t="shared" si="18"/>
        <v>0</v>
      </c>
      <c r="E111">
        <f t="shared" si="19"/>
        <v>1805.2539037958113</v>
      </c>
      <c r="F111">
        <f t="shared" si="19"/>
        <v>22565.673797447642</v>
      </c>
      <c r="G111">
        <f t="shared" si="19"/>
        <v>22565.673797447642</v>
      </c>
      <c r="H111">
        <f t="shared" si="20"/>
        <v>0.52142896551724138</v>
      </c>
      <c r="I111" s="2">
        <v>0.78800000000000003</v>
      </c>
      <c r="J111">
        <f t="shared" si="20"/>
        <v>0.72420689655172421</v>
      </c>
      <c r="K111">
        <v>0.36175000000000002</v>
      </c>
      <c r="L111">
        <f t="shared" si="21"/>
        <v>0.37534999999999996</v>
      </c>
      <c r="M111">
        <f t="shared" si="21"/>
        <v>0.37534999999999996</v>
      </c>
      <c r="S111">
        <v>8687.4</v>
      </c>
      <c r="U111">
        <v>22565.673797447642</v>
      </c>
      <c r="W111">
        <v>0.72420689655172421</v>
      </c>
      <c r="X111">
        <v>0.37534999999999996</v>
      </c>
    </row>
    <row r="112" spans="1:24" x14ac:dyDescent="0.2">
      <c r="A112">
        <v>108</v>
      </c>
      <c r="B112">
        <f t="shared" si="14"/>
        <v>703.74399999999991</v>
      </c>
      <c r="C112">
        <f t="shared" si="18"/>
        <v>0</v>
      </c>
      <c r="D112">
        <f t="shared" si="18"/>
        <v>0</v>
      </c>
      <c r="E112">
        <f t="shared" si="19"/>
        <v>1643.1194970983402</v>
      </c>
      <c r="F112">
        <f t="shared" si="19"/>
        <v>20538.993713729251</v>
      </c>
      <c r="G112">
        <f t="shared" si="19"/>
        <v>20538.993713729251</v>
      </c>
      <c r="H112">
        <f t="shared" si="20"/>
        <v>0.49394482758620684</v>
      </c>
      <c r="I112" s="3">
        <v>0.78200000000000003</v>
      </c>
      <c r="J112">
        <f t="shared" si="20"/>
        <v>0.68603448275862067</v>
      </c>
      <c r="K112">
        <v>0.45694999999999997</v>
      </c>
      <c r="L112">
        <f t="shared" si="21"/>
        <v>0.42564999999999997</v>
      </c>
      <c r="M112">
        <f t="shared" si="21"/>
        <v>0.42564999999999997</v>
      </c>
      <c r="S112">
        <v>8796.7999999999993</v>
      </c>
      <c r="U112">
        <v>20538.993713729251</v>
      </c>
      <c r="W112">
        <v>0.68603448275862067</v>
      </c>
      <c r="X112">
        <v>0.42564999999999997</v>
      </c>
    </row>
    <row r="113" spans="1:24" x14ac:dyDescent="0.2">
      <c r="A113">
        <v>109</v>
      </c>
      <c r="B113">
        <f t="shared" si="14"/>
        <v>698.58399999999995</v>
      </c>
      <c r="C113">
        <f t="shared" si="18"/>
        <v>0</v>
      </c>
      <c r="D113">
        <f t="shared" si="18"/>
        <v>0</v>
      </c>
      <c r="E113">
        <f t="shared" si="19"/>
        <v>1466.6464498938428</v>
      </c>
      <c r="F113">
        <f t="shared" si="19"/>
        <v>18333.080623673035</v>
      </c>
      <c r="G113">
        <f t="shared" si="19"/>
        <v>18333.080623673035</v>
      </c>
      <c r="H113">
        <f t="shared" si="20"/>
        <v>0.46636137931034477</v>
      </c>
      <c r="I113" s="2">
        <v>0.76900000000000002</v>
      </c>
      <c r="J113">
        <f t="shared" si="20"/>
        <v>0.64772413793103445</v>
      </c>
      <c r="K113">
        <v>0.48005000000000003</v>
      </c>
      <c r="L113">
        <f t="shared" si="21"/>
        <v>0.44740000000000002</v>
      </c>
      <c r="M113">
        <f t="shared" si="21"/>
        <v>0.44740000000000002</v>
      </c>
      <c r="S113">
        <v>8732.2999999999993</v>
      </c>
      <c r="U113">
        <v>18333.080623673035</v>
      </c>
      <c r="W113">
        <v>0.64772413793103445</v>
      </c>
      <c r="X113">
        <v>0.44740000000000002</v>
      </c>
    </row>
    <row r="114" spans="1:24" x14ac:dyDescent="0.2">
      <c r="A114">
        <v>110</v>
      </c>
      <c r="B114">
        <f t="shared" si="14"/>
        <v>682.46399999999994</v>
      </c>
      <c r="C114">
        <f t="shared" si="18"/>
        <v>0</v>
      </c>
      <c r="D114">
        <f t="shared" si="18"/>
        <v>0</v>
      </c>
      <c r="E114">
        <f t="shared" si="19"/>
        <v>1314.581466618811</v>
      </c>
      <c r="F114">
        <f t="shared" si="19"/>
        <v>16432.268332735137</v>
      </c>
      <c r="G114">
        <f t="shared" si="19"/>
        <v>16432.268332735137</v>
      </c>
      <c r="H114">
        <f t="shared" si="20"/>
        <v>0.44150896551724145</v>
      </c>
      <c r="I114" s="3">
        <v>0.746</v>
      </c>
      <c r="J114">
        <f t="shared" si="20"/>
        <v>0.61320689655172422</v>
      </c>
      <c r="K114">
        <v>0.47190000000000004</v>
      </c>
      <c r="L114">
        <f t="shared" si="21"/>
        <v>0.42020000000000002</v>
      </c>
      <c r="M114">
        <f t="shared" si="21"/>
        <v>0.42020000000000002</v>
      </c>
      <c r="S114">
        <v>8530.7999999999993</v>
      </c>
      <c r="U114">
        <v>16432.268332735137</v>
      </c>
      <c r="W114">
        <v>0.61320689655172422</v>
      </c>
      <c r="X114">
        <v>0.42020000000000002</v>
      </c>
    </row>
    <row r="115" spans="1:24" x14ac:dyDescent="0.2">
      <c r="A115">
        <v>111</v>
      </c>
      <c r="B115">
        <f t="shared" si="14"/>
        <v>671.12</v>
      </c>
      <c r="C115">
        <f t="shared" si="18"/>
        <v>0</v>
      </c>
      <c r="D115">
        <f t="shared" si="18"/>
        <v>0</v>
      </c>
      <c r="E115">
        <f t="shared" si="19"/>
        <v>1140.5604421949415</v>
      </c>
      <c r="F115">
        <f t="shared" si="19"/>
        <v>14257.00552743677</v>
      </c>
      <c r="G115">
        <f t="shared" si="19"/>
        <v>14257.00552743677</v>
      </c>
      <c r="H115">
        <f t="shared" si="20"/>
        <v>0.42236689655172416</v>
      </c>
      <c r="I115" s="2">
        <v>0.73299999999999998</v>
      </c>
      <c r="J115">
        <f t="shared" si="20"/>
        <v>0.58662068965517244</v>
      </c>
      <c r="K115">
        <v>0.40255000000000002</v>
      </c>
      <c r="L115">
        <f t="shared" si="21"/>
        <v>0.33589999999999998</v>
      </c>
      <c r="M115">
        <f t="shared" si="21"/>
        <v>0.33589999999999998</v>
      </c>
      <c r="S115">
        <v>8389</v>
      </c>
      <c r="U115">
        <v>14257.00552743677</v>
      </c>
      <c r="W115">
        <v>0.58662068965517244</v>
      </c>
      <c r="X115">
        <v>0.33589999999999998</v>
      </c>
    </row>
    <row r="116" spans="1:24" x14ac:dyDescent="0.2">
      <c r="A116">
        <v>112</v>
      </c>
      <c r="B116">
        <f t="shared" si="14"/>
        <v>671.64</v>
      </c>
      <c r="C116">
        <f t="shared" si="18"/>
        <v>0</v>
      </c>
      <c r="D116">
        <f t="shared" si="18"/>
        <v>0</v>
      </c>
      <c r="E116">
        <f t="shared" si="19"/>
        <v>1230.2395607391056</v>
      </c>
      <c r="F116">
        <f t="shared" si="19"/>
        <v>15377.994509238819</v>
      </c>
      <c r="G116">
        <f t="shared" si="19"/>
        <v>15377.994509238819</v>
      </c>
      <c r="H116">
        <f t="shared" si="20"/>
        <v>0.40349793103448278</v>
      </c>
      <c r="I116" s="3">
        <v>0.73399999999999999</v>
      </c>
      <c r="J116">
        <f t="shared" si="20"/>
        <v>0.5604137931034483</v>
      </c>
      <c r="K116">
        <v>0.26655000000000001</v>
      </c>
      <c r="L116">
        <f t="shared" si="21"/>
        <v>0.19719999999999999</v>
      </c>
      <c r="M116">
        <f t="shared" si="21"/>
        <v>0.19719999999999999</v>
      </c>
      <c r="S116">
        <v>8395.5</v>
      </c>
      <c r="U116">
        <v>15377.994509238819</v>
      </c>
      <c r="W116">
        <v>0.5604137931034483</v>
      </c>
      <c r="X116">
        <v>0.19719999999999999</v>
      </c>
    </row>
    <row r="117" spans="1:24" x14ac:dyDescent="0.2">
      <c r="A117">
        <v>113</v>
      </c>
      <c r="B117">
        <f t="shared" si="14"/>
        <v>685.68000000000006</v>
      </c>
      <c r="C117">
        <f t="shared" si="18"/>
        <v>0</v>
      </c>
      <c r="D117">
        <f t="shared" si="18"/>
        <v>0</v>
      </c>
      <c r="E117">
        <f t="shared" si="19"/>
        <v>1461.0025919318989</v>
      </c>
      <c r="F117">
        <f t="shared" si="19"/>
        <v>18262.532399148735</v>
      </c>
      <c r="G117">
        <f t="shared" si="19"/>
        <v>18262.532399148735</v>
      </c>
      <c r="H117">
        <f t="shared" si="20"/>
        <v>0.40243034482758616</v>
      </c>
      <c r="I117" s="2">
        <v>0.74399999999999999</v>
      </c>
      <c r="J117">
        <f t="shared" si="20"/>
        <v>0.5589310344827586</v>
      </c>
      <c r="K117">
        <v>8.43E-2</v>
      </c>
      <c r="L117">
        <f t="shared" si="21"/>
        <v>3.8100000000000002E-2</v>
      </c>
      <c r="M117">
        <f t="shared" si="21"/>
        <v>3.8100000000000002E-2</v>
      </c>
      <c r="S117">
        <v>8571</v>
      </c>
      <c r="U117">
        <v>18262.532399148735</v>
      </c>
      <c r="W117">
        <v>0.5589310344827586</v>
      </c>
      <c r="X117">
        <v>3.8100000000000002E-2</v>
      </c>
    </row>
    <row r="118" spans="1:24" x14ac:dyDescent="0.2">
      <c r="A118">
        <v>114</v>
      </c>
      <c r="B118">
        <f t="shared" si="14"/>
        <v>708.52800000000002</v>
      </c>
      <c r="C118">
        <f t="shared" si="18"/>
        <v>0</v>
      </c>
      <c r="D118">
        <f t="shared" si="18"/>
        <v>0</v>
      </c>
      <c r="E118">
        <f t="shared" si="19"/>
        <v>1717.4196639189852</v>
      </c>
      <c r="F118">
        <f t="shared" si="19"/>
        <v>21467.745798987315</v>
      </c>
      <c r="G118">
        <f t="shared" si="19"/>
        <v>21467.745798987315</v>
      </c>
      <c r="H118">
        <f t="shared" si="20"/>
        <v>0.43348965517241383</v>
      </c>
      <c r="I118" s="3">
        <v>0.73899999999999999</v>
      </c>
      <c r="J118">
        <f t="shared" si="20"/>
        <v>0.60206896551724143</v>
      </c>
      <c r="K118">
        <v>0</v>
      </c>
      <c r="L118">
        <f t="shared" si="21"/>
        <v>0</v>
      </c>
      <c r="M118">
        <f t="shared" si="21"/>
        <v>0</v>
      </c>
      <c r="S118">
        <v>8856.6</v>
      </c>
      <c r="U118">
        <v>21467.745798987315</v>
      </c>
      <c r="W118">
        <v>0.60206896551724143</v>
      </c>
      <c r="X118">
        <v>0</v>
      </c>
    </row>
    <row r="119" spans="1:24" x14ac:dyDescent="0.2">
      <c r="A119">
        <v>115</v>
      </c>
      <c r="B119">
        <f t="shared" si="14"/>
        <v>688.47199999999998</v>
      </c>
      <c r="C119">
        <f t="shared" si="18"/>
        <v>0</v>
      </c>
      <c r="D119">
        <f t="shared" si="18"/>
        <v>0</v>
      </c>
      <c r="E119">
        <f t="shared" si="19"/>
        <v>1878.0199743890166</v>
      </c>
      <c r="F119">
        <f t="shared" si="19"/>
        <v>23475.249679862707</v>
      </c>
      <c r="G119">
        <f t="shared" si="19"/>
        <v>23475.249679862707</v>
      </c>
      <c r="H119">
        <f t="shared" si="20"/>
        <v>0.49275310344827583</v>
      </c>
      <c r="I119" s="2">
        <v>0.72899999999999998</v>
      </c>
      <c r="J119">
        <f t="shared" si="20"/>
        <v>0.68437931034482757</v>
      </c>
      <c r="K119">
        <v>0</v>
      </c>
      <c r="L119">
        <f t="shared" si="21"/>
        <v>0</v>
      </c>
      <c r="M119">
        <f t="shared" si="21"/>
        <v>0</v>
      </c>
      <c r="S119">
        <v>8605.9</v>
      </c>
      <c r="U119">
        <v>23475.249679862707</v>
      </c>
      <c r="W119">
        <v>0.68437931034482757</v>
      </c>
      <c r="X119">
        <v>0</v>
      </c>
    </row>
    <row r="120" spans="1:24" x14ac:dyDescent="0.2">
      <c r="A120">
        <v>116</v>
      </c>
      <c r="B120">
        <f t="shared" si="14"/>
        <v>639.88800000000003</v>
      </c>
      <c r="C120">
        <f t="shared" si="18"/>
        <v>0</v>
      </c>
      <c r="D120">
        <f t="shared" si="18"/>
        <v>0</v>
      </c>
      <c r="E120">
        <f t="shared" si="19"/>
        <v>1824.0802888220903</v>
      </c>
      <c r="F120">
        <f t="shared" si="19"/>
        <v>22801.00361027613</v>
      </c>
      <c r="G120">
        <f t="shared" si="19"/>
        <v>22801.00361027613</v>
      </c>
      <c r="H120">
        <f t="shared" si="20"/>
        <v>0.54327724137931044</v>
      </c>
      <c r="I120" s="3">
        <v>0.68500000000000005</v>
      </c>
      <c r="J120">
        <f t="shared" si="20"/>
        <v>0.75455172413793115</v>
      </c>
      <c r="K120">
        <v>0</v>
      </c>
      <c r="L120">
        <f t="shared" si="21"/>
        <v>0</v>
      </c>
      <c r="M120">
        <f t="shared" si="21"/>
        <v>0</v>
      </c>
      <c r="S120">
        <v>7998.6</v>
      </c>
      <c r="U120">
        <v>22801.00361027613</v>
      </c>
      <c r="W120">
        <v>0.75455172413793115</v>
      </c>
      <c r="X120">
        <v>0</v>
      </c>
    </row>
    <row r="121" spans="1:24" x14ac:dyDescent="0.2">
      <c r="A121">
        <v>117</v>
      </c>
      <c r="B121">
        <f t="shared" si="14"/>
        <v>611.01599999999996</v>
      </c>
      <c r="C121">
        <f t="shared" si="18"/>
        <v>0</v>
      </c>
      <c r="D121">
        <f t="shared" si="18"/>
        <v>0</v>
      </c>
      <c r="E121">
        <f t="shared" si="19"/>
        <v>1785.2066672757198</v>
      </c>
      <c r="F121">
        <f t="shared" si="19"/>
        <v>22315.083340946498</v>
      </c>
      <c r="G121">
        <f t="shared" si="19"/>
        <v>22315.083340946498</v>
      </c>
      <c r="H121">
        <f t="shared" si="20"/>
        <v>0.57170482758620689</v>
      </c>
      <c r="I121" s="2">
        <v>0.68100000000000005</v>
      </c>
      <c r="J121">
        <f t="shared" si="20"/>
        <v>0.79403448275862076</v>
      </c>
      <c r="K121">
        <v>0</v>
      </c>
      <c r="L121">
        <f t="shared" si="21"/>
        <v>0</v>
      </c>
      <c r="M121">
        <f t="shared" si="21"/>
        <v>0</v>
      </c>
      <c r="S121">
        <v>7637.7</v>
      </c>
      <c r="U121">
        <v>22315.083340946498</v>
      </c>
      <c r="W121">
        <v>0.79403448275862076</v>
      </c>
      <c r="X121">
        <v>0</v>
      </c>
    </row>
    <row r="122" spans="1:24" x14ac:dyDescent="0.2">
      <c r="A122">
        <v>118</v>
      </c>
      <c r="B122">
        <f t="shared" si="14"/>
        <v>568.58400000000006</v>
      </c>
      <c r="C122">
        <f t="shared" si="18"/>
        <v>0</v>
      </c>
      <c r="D122">
        <f t="shared" si="18"/>
        <v>0</v>
      </c>
      <c r="E122">
        <f t="shared" si="19"/>
        <v>1787.0403106851184</v>
      </c>
      <c r="F122">
        <f t="shared" si="19"/>
        <v>22338.003883563979</v>
      </c>
      <c r="G122">
        <f t="shared" si="19"/>
        <v>22338.003883563979</v>
      </c>
      <c r="H122">
        <f t="shared" si="20"/>
        <v>0.59633379310344825</v>
      </c>
      <c r="I122" s="3">
        <v>0.73699999999999999</v>
      </c>
      <c r="J122">
        <f t="shared" si="20"/>
        <v>0.82824137931034481</v>
      </c>
      <c r="K122">
        <v>0</v>
      </c>
      <c r="L122">
        <f t="shared" si="21"/>
        <v>0</v>
      </c>
      <c r="M122">
        <f t="shared" si="21"/>
        <v>0</v>
      </c>
      <c r="S122">
        <v>7107.3</v>
      </c>
      <c r="U122">
        <v>22338.003883563979</v>
      </c>
      <c r="W122">
        <v>0.82824137931034481</v>
      </c>
      <c r="X122">
        <v>0</v>
      </c>
    </row>
    <row r="123" spans="1:24" x14ac:dyDescent="0.2">
      <c r="A123">
        <v>119</v>
      </c>
      <c r="B123">
        <f t="shared" si="14"/>
        <v>561.55200000000002</v>
      </c>
      <c r="C123">
        <f t="shared" si="18"/>
        <v>0</v>
      </c>
      <c r="D123">
        <f t="shared" si="18"/>
        <v>0</v>
      </c>
      <c r="E123">
        <f t="shared" si="19"/>
        <v>1540.4813805919482</v>
      </c>
      <c r="F123">
        <f t="shared" si="19"/>
        <v>19256.017257399351</v>
      </c>
      <c r="G123">
        <f t="shared" si="19"/>
        <v>19256.017257399351</v>
      </c>
      <c r="H123">
        <f t="shared" si="20"/>
        <v>0.61517793103448271</v>
      </c>
      <c r="I123" s="2">
        <v>0.79300000000000004</v>
      </c>
      <c r="J123">
        <f t="shared" si="20"/>
        <v>0.85441379310344823</v>
      </c>
      <c r="K123">
        <v>0</v>
      </c>
      <c r="L123">
        <f t="shared" si="21"/>
        <v>0</v>
      </c>
      <c r="M123">
        <f t="shared" si="21"/>
        <v>0</v>
      </c>
      <c r="S123">
        <v>7019.4</v>
      </c>
      <c r="U123">
        <v>19256.017257399351</v>
      </c>
      <c r="W123">
        <v>0.85441379310344823</v>
      </c>
      <c r="X123">
        <v>0</v>
      </c>
    </row>
    <row r="124" spans="1:24" x14ac:dyDescent="0.2">
      <c r="A124">
        <v>120</v>
      </c>
      <c r="B124">
        <f t="shared" si="14"/>
        <v>527.60800000000006</v>
      </c>
      <c r="C124">
        <f t="shared" si="18"/>
        <v>0</v>
      </c>
      <c r="D124">
        <f t="shared" si="18"/>
        <v>0</v>
      </c>
      <c r="E124">
        <f t="shared" si="19"/>
        <v>1028.7761481128616</v>
      </c>
      <c r="F124">
        <f t="shared" si="19"/>
        <v>12859.701851410771</v>
      </c>
      <c r="G124">
        <f t="shared" si="19"/>
        <v>12859.701851410771</v>
      </c>
      <c r="H124">
        <f t="shared" si="20"/>
        <v>0.62627586206896557</v>
      </c>
      <c r="I124" s="3">
        <v>0.82599999999999996</v>
      </c>
      <c r="J124">
        <f t="shared" si="20"/>
        <v>0.8698275862068966</v>
      </c>
      <c r="K124">
        <v>0</v>
      </c>
      <c r="L124">
        <f t="shared" si="21"/>
        <v>0</v>
      </c>
      <c r="M124">
        <f t="shared" si="21"/>
        <v>0</v>
      </c>
      <c r="S124">
        <v>6595.1</v>
      </c>
      <c r="U124">
        <v>12859.701851410771</v>
      </c>
      <c r="W124">
        <v>0.8698275862068966</v>
      </c>
      <c r="X124">
        <v>0</v>
      </c>
    </row>
    <row r="125" spans="1:24" x14ac:dyDescent="0.2">
      <c r="A125">
        <v>121</v>
      </c>
      <c r="B125">
        <f t="shared" si="14"/>
        <v>501.096</v>
      </c>
      <c r="C125">
        <f t="shared" si="18"/>
        <v>0</v>
      </c>
      <c r="D125">
        <f t="shared" si="18"/>
        <v>0</v>
      </c>
      <c r="E125">
        <f t="shared" si="19"/>
        <v>520.89378569098085</v>
      </c>
      <c r="F125">
        <f t="shared" si="19"/>
        <v>6511.172321137261</v>
      </c>
      <c r="G125">
        <f t="shared" si="19"/>
        <v>6511.172321137261</v>
      </c>
      <c r="H125">
        <f t="shared" si="20"/>
        <v>0.63322758620689656</v>
      </c>
      <c r="I125" s="2">
        <v>0.81699999999999995</v>
      </c>
      <c r="J125">
        <f t="shared" si="20"/>
        <v>0.8794827586206897</v>
      </c>
      <c r="K125">
        <v>0</v>
      </c>
      <c r="L125">
        <f t="shared" si="21"/>
        <v>0</v>
      </c>
      <c r="M125">
        <f t="shared" si="21"/>
        <v>0</v>
      </c>
      <c r="S125">
        <v>6263.7</v>
      </c>
      <c r="U125">
        <v>6511.172321137261</v>
      </c>
      <c r="W125">
        <v>0.8794827586206897</v>
      </c>
      <c r="X125">
        <v>0</v>
      </c>
    </row>
    <row r="126" spans="1:24" x14ac:dyDescent="0.2">
      <c r="A126">
        <v>122</v>
      </c>
      <c r="B126">
        <f t="shared" si="14"/>
        <v>482.23199999999997</v>
      </c>
      <c r="C126">
        <f t="shared" si="18"/>
        <v>0</v>
      </c>
      <c r="D126">
        <f t="shared" si="18"/>
        <v>0</v>
      </c>
      <c r="E126">
        <f t="shared" si="19"/>
        <v>184.67464634662801</v>
      </c>
      <c r="F126">
        <f t="shared" si="19"/>
        <v>2308.43307933285</v>
      </c>
      <c r="G126">
        <f t="shared" si="19"/>
        <v>2308.43307933285</v>
      </c>
      <c r="H126">
        <f t="shared" si="20"/>
        <v>0.64055172413793104</v>
      </c>
      <c r="I126" s="3">
        <v>0.76900000000000002</v>
      </c>
      <c r="J126">
        <f t="shared" si="20"/>
        <v>0.8896551724137931</v>
      </c>
      <c r="K126">
        <v>0</v>
      </c>
      <c r="L126">
        <f t="shared" si="21"/>
        <v>0</v>
      </c>
      <c r="M126">
        <f t="shared" si="21"/>
        <v>0</v>
      </c>
      <c r="S126">
        <v>6027.9</v>
      </c>
      <c r="U126">
        <v>2308.43307933285</v>
      </c>
      <c r="W126">
        <v>0.8896551724137931</v>
      </c>
      <c r="X126">
        <v>0</v>
      </c>
    </row>
    <row r="127" spans="1:24" x14ac:dyDescent="0.2">
      <c r="A127">
        <v>123</v>
      </c>
      <c r="B127">
        <f t="shared" si="14"/>
        <v>470.34400000000005</v>
      </c>
      <c r="C127">
        <f t="shared" si="18"/>
        <v>0</v>
      </c>
      <c r="D127">
        <f t="shared" si="18"/>
        <v>0</v>
      </c>
      <c r="E127">
        <f t="shared" si="19"/>
        <v>176.55025168680859</v>
      </c>
      <c r="F127">
        <f t="shared" si="19"/>
        <v>2206.8781460851073</v>
      </c>
      <c r="G127">
        <f t="shared" si="19"/>
        <v>2206.8781460851073</v>
      </c>
      <c r="H127">
        <f t="shared" si="20"/>
        <v>0.64944000000000002</v>
      </c>
      <c r="I127" s="2">
        <v>0.75</v>
      </c>
      <c r="J127">
        <f t="shared" si="20"/>
        <v>0.90200000000000002</v>
      </c>
      <c r="K127">
        <v>0</v>
      </c>
      <c r="L127">
        <f t="shared" si="21"/>
        <v>0</v>
      </c>
      <c r="M127">
        <f t="shared" si="21"/>
        <v>0</v>
      </c>
      <c r="S127">
        <v>5879.3</v>
      </c>
      <c r="U127">
        <v>2206.8781460851073</v>
      </c>
      <c r="W127">
        <v>0.90200000000000002</v>
      </c>
      <c r="X127">
        <v>0</v>
      </c>
    </row>
    <row r="128" spans="1:24" x14ac:dyDescent="0.2">
      <c r="A128">
        <v>124</v>
      </c>
      <c r="B128">
        <f t="shared" si="14"/>
        <v>456.92</v>
      </c>
      <c r="C128">
        <f t="shared" si="18"/>
        <v>0</v>
      </c>
      <c r="D128">
        <f t="shared" si="18"/>
        <v>0</v>
      </c>
      <c r="E128">
        <f t="shared" si="19"/>
        <v>193.28436084143772</v>
      </c>
      <c r="F128">
        <f t="shared" si="19"/>
        <v>2416.0545105179713</v>
      </c>
      <c r="G128">
        <f t="shared" si="19"/>
        <v>2416.0545105179713</v>
      </c>
      <c r="H128">
        <f t="shared" si="20"/>
        <v>0.65013517241379304</v>
      </c>
      <c r="I128" s="3">
        <v>0.77300000000000002</v>
      </c>
      <c r="J128">
        <f t="shared" si="20"/>
        <v>0.9029655172413793</v>
      </c>
      <c r="K128">
        <v>0</v>
      </c>
      <c r="L128">
        <f t="shared" si="21"/>
        <v>0</v>
      </c>
      <c r="M128">
        <f t="shared" si="21"/>
        <v>0</v>
      </c>
      <c r="S128">
        <v>5711.5</v>
      </c>
      <c r="U128">
        <v>2416.0545105179713</v>
      </c>
      <c r="W128">
        <v>0.9029655172413793</v>
      </c>
      <c r="X128">
        <v>0</v>
      </c>
    </row>
    <row r="129" spans="1:24" x14ac:dyDescent="0.2">
      <c r="A129">
        <v>125</v>
      </c>
      <c r="B129">
        <f t="shared" si="14"/>
        <v>451.26400000000001</v>
      </c>
      <c r="C129">
        <f t="shared" si="18"/>
        <v>0</v>
      </c>
      <c r="D129">
        <f t="shared" si="18"/>
        <v>0</v>
      </c>
      <c r="E129">
        <f t="shared" si="19"/>
        <v>254.3977850549141</v>
      </c>
      <c r="F129">
        <f t="shared" si="19"/>
        <v>3179.9723131864262</v>
      </c>
      <c r="G129">
        <f t="shared" si="19"/>
        <v>3179.9723131864262</v>
      </c>
      <c r="H129">
        <f t="shared" si="20"/>
        <v>0.64886896551724138</v>
      </c>
      <c r="I129" s="2">
        <v>0.84499999999999997</v>
      </c>
      <c r="J129">
        <f t="shared" si="20"/>
        <v>0.90120689655172415</v>
      </c>
      <c r="K129">
        <v>0</v>
      </c>
      <c r="L129">
        <f t="shared" si="21"/>
        <v>0</v>
      </c>
      <c r="M129">
        <f t="shared" si="21"/>
        <v>0</v>
      </c>
      <c r="S129">
        <v>5640.8</v>
      </c>
      <c r="U129">
        <v>3179.9723131864262</v>
      </c>
      <c r="W129">
        <v>0.90120689655172415</v>
      </c>
      <c r="X129">
        <v>0</v>
      </c>
    </row>
    <row r="130" spans="1:24" x14ac:dyDescent="0.2">
      <c r="A130">
        <v>126</v>
      </c>
      <c r="B130">
        <f t="shared" si="14"/>
        <v>467.36</v>
      </c>
      <c r="C130">
        <f t="shared" si="18"/>
        <v>0</v>
      </c>
      <c r="D130">
        <f t="shared" si="18"/>
        <v>0</v>
      </c>
      <c r="E130">
        <f t="shared" si="19"/>
        <v>466.56777095259605</v>
      </c>
      <c r="F130">
        <f t="shared" si="19"/>
        <v>5832.0971369074505</v>
      </c>
      <c r="G130">
        <f t="shared" si="19"/>
        <v>5832.0971369074505</v>
      </c>
      <c r="H130">
        <f t="shared" si="20"/>
        <v>0.65045793103448291</v>
      </c>
      <c r="I130" s="3">
        <v>0.84299999999999997</v>
      </c>
      <c r="J130">
        <f t="shared" si="20"/>
        <v>0.90341379310344849</v>
      </c>
      <c r="K130">
        <v>0</v>
      </c>
      <c r="L130">
        <f t="shared" si="21"/>
        <v>0</v>
      </c>
      <c r="M130">
        <f t="shared" si="21"/>
        <v>0</v>
      </c>
      <c r="S130">
        <v>5842</v>
      </c>
      <c r="U130">
        <v>5832.0971369074505</v>
      </c>
      <c r="W130">
        <v>0.90341379310344849</v>
      </c>
      <c r="X130">
        <v>0</v>
      </c>
    </row>
    <row r="131" spans="1:24" x14ac:dyDescent="0.2">
      <c r="A131">
        <v>127</v>
      </c>
      <c r="B131">
        <f t="shared" si="14"/>
        <v>485.024</v>
      </c>
      <c r="C131">
        <f t="shared" si="18"/>
        <v>0</v>
      </c>
      <c r="D131">
        <f t="shared" si="18"/>
        <v>0</v>
      </c>
      <c r="E131">
        <f t="shared" si="19"/>
        <v>974.88563445600357</v>
      </c>
      <c r="F131">
        <f t="shared" si="19"/>
        <v>12186.070430700045</v>
      </c>
      <c r="G131">
        <f t="shared" si="19"/>
        <v>12186.070430700045</v>
      </c>
      <c r="H131">
        <f t="shared" si="20"/>
        <v>0.65068137931034487</v>
      </c>
      <c r="I131" s="2">
        <v>0.83699999999999997</v>
      </c>
      <c r="J131">
        <f t="shared" si="20"/>
        <v>0.90372413793103457</v>
      </c>
      <c r="K131">
        <v>0</v>
      </c>
      <c r="L131">
        <f t="shared" si="21"/>
        <v>0</v>
      </c>
      <c r="M131">
        <f t="shared" si="21"/>
        <v>0</v>
      </c>
      <c r="S131">
        <v>6062.8</v>
      </c>
      <c r="U131">
        <v>12186.070430700045</v>
      </c>
      <c r="W131">
        <v>0.90372413793103457</v>
      </c>
      <c r="X131">
        <v>0</v>
      </c>
    </row>
    <row r="132" spans="1:24" x14ac:dyDescent="0.2">
      <c r="A132">
        <v>128</v>
      </c>
      <c r="B132">
        <f t="shared" si="14"/>
        <v>529.79999999999995</v>
      </c>
      <c r="C132">
        <f t="shared" si="18"/>
        <v>0</v>
      </c>
      <c r="D132">
        <f t="shared" si="18"/>
        <v>0</v>
      </c>
      <c r="E132">
        <f t="shared" si="19"/>
        <v>1961.689614490828</v>
      </c>
      <c r="F132">
        <f t="shared" si="19"/>
        <v>24521.120181135349</v>
      </c>
      <c r="G132">
        <f t="shared" si="19"/>
        <v>24521.120181135349</v>
      </c>
      <c r="H132">
        <f t="shared" si="20"/>
        <v>0.64668413793103452</v>
      </c>
      <c r="I132" s="3">
        <v>0.84599999999999997</v>
      </c>
      <c r="J132">
        <f t="shared" si="20"/>
        <v>0.89817241379310353</v>
      </c>
      <c r="K132">
        <v>2.4500000000000001E-2</v>
      </c>
      <c r="L132">
        <f t="shared" si="21"/>
        <v>8.150000000000001E-3</v>
      </c>
      <c r="M132">
        <f t="shared" si="21"/>
        <v>8.150000000000001E-3</v>
      </c>
      <c r="S132">
        <v>6622.5</v>
      </c>
      <c r="U132">
        <v>24521.120181135349</v>
      </c>
      <c r="W132">
        <v>0.89817241379310353</v>
      </c>
      <c r="X132">
        <v>8.150000000000001E-3</v>
      </c>
    </row>
    <row r="133" spans="1:24" x14ac:dyDescent="0.2">
      <c r="A133">
        <v>129</v>
      </c>
      <c r="B133">
        <f t="shared" si="14"/>
        <v>561.59199999999998</v>
      </c>
      <c r="C133">
        <f t="shared" si="18"/>
        <v>0</v>
      </c>
      <c r="D133">
        <f t="shared" si="18"/>
        <v>0</v>
      </c>
      <c r="E133">
        <f t="shared" si="19"/>
        <v>2257.7633108447371</v>
      </c>
      <c r="F133">
        <f t="shared" si="19"/>
        <v>28222.041385559212</v>
      </c>
      <c r="G133">
        <f t="shared" si="19"/>
        <v>28222.041385559212</v>
      </c>
      <c r="H133">
        <f t="shared" si="20"/>
        <v>0.64062620689655181</v>
      </c>
      <c r="I133" s="2">
        <v>0.85399999999999998</v>
      </c>
      <c r="J133">
        <f t="shared" si="20"/>
        <v>0.88975862068965528</v>
      </c>
      <c r="K133">
        <v>0.15909999999999999</v>
      </c>
      <c r="L133">
        <f t="shared" si="21"/>
        <v>0.11559999999999999</v>
      </c>
      <c r="M133">
        <f t="shared" si="21"/>
        <v>0.11559999999999999</v>
      </c>
      <c r="S133">
        <v>7019.9</v>
      </c>
      <c r="U133">
        <v>28222.041385559212</v>
      </c>
      <c r="W133">
        <v>0.88975862068965528</v>
      </c>
      <c r="X133">
        <v>0.11559999999999999</v>
      </c>
    </row>
    <row r="134" spans="1:24" x14ac:dyDescent="0.2">
      <c r="A134">
        <v>130</v>
      </c>
      <c r="B134">
        <f t="shared" ref="B134:B172" si="22">S134*B$1</f>
        <v>593.18400000000008</v>
      </c>
      <c r="C134">
        <f t="shared" si="18"/>
        <v>0</v>
      </c>
      <c r="D134">
        <f t="shared" si="18"/>
        <v>0</v>
      </c>
      <c r="E134">
        <f t="shared" ref="E134:G172" si="23">$U134*E$1</f>
        <v>2135.5245955484379</v>
      </c>
      <c r="F134">
        <f t="shared" si="23"/>
        <v>26694.057444355476</v>
      </c>
      <c r="G134">
        <f t="shared" si="23"/>
        <v>26694.057444355476</v>
      </c>
      <c r="H134">
        <f t="shared" ref="H134:J172" si="24">H$1*$W134</f>
        <v>0.63431999999999999</v>
      </c>
      <c r="I134" s="3">
        <v>0.87</v>
      </c>
      <c r="J134">
        <f t="shared" si="24"/>
        <v>0.88100000000000001</v>
      </c>
      <c r="K134">
        <v>0.31819999999999998</v>
      </c>
      <c r="L134">
        <f t="shared" ref="K134:M172" si="25">L$1*$X134</f>
        <v>0.25295000000000001</v>
      </c>
      <c r="M134">
        <f t="shared" si="25"/>
        <v>0.25295000000000001</v>
      </c>
      <c r="S134">
        <v>7414.8</v>
      </c>
      <c r="U134">
        <v>26694.057444355476</v>
      </c>
      <c r="W134">
        <v>0.88100000000000001</v>
      </c>
      <c r="X134">
        <v>0.25295000000000001</v>
      </c>
    </row>
    <row r="135" spans="1:24" x14ac:dyDescent="0.2">
      <c r="A135">
        <v>131</v>
      </c>
      <c r="B135">
        <f t="shared" si="22"/>
        <v>619.86400000000003</v>
      </c>
      <c r="C135">
        <f t="shared" si="18"/>
        <v>0</v>
      </c>
      <c r="D135">
        <f t="shared" si="18"/>
        <v>0</v>
      </c>
      <c r="E135">
        <f t="shared" si="23"/>
        <v>1814.4394042045624</v>
      </c>
      <c r="F135">
        <f t="shared" si="23"/>
        <v>22680.492552557029</v>
      </c>
      <c r="G135">
        <f t="shared" si="23"/>
        <v>22680.492552557029</v>
      </c>
      <c r="H135">
        <f t="shared" si="24"/>
        <v>0.62726896551724132</v>
      </c>
      <c r="I135" s="2">
        <v>0.878</v>
      </c>
      <c r="J135">
        <f t="shared" si="24"/>
        <v>0.87120689655172412</v>
      </c>
      <c r="K135">
        <v>0.46239999999999998</v>
      </c>
      <c r="L135">
        <f t="shared" si="25"/>
        <v>0.39439999999999997</v>
      </c>
      <c r="M135">
        <f t="shared" si="25"/>
        <v>0.39439999999999997</v>
      </c>
      <c r="S135">
        <v>7748.3</v>
      </c>
      <c r="U135">
        <v>22680.492552557029</v>
      </c>
      <c r="W135">
        <v>0.87120689655172412</v>
      </c>
      <c r="X135">
        <v>0.39439999999999997</v>
      </c>
    </row>
    <row r="136" spans="1:24" x14ac:dyDescent="0.2">
      <c r="A136">
        <v>132</v>
      </c>
      <c r="B136">
        <f t="shared" si="22"/>
        <v>635.40800000000002</v>
      </c>
      <c r="C136">
        <f t="shared" si="18"/>
        <v>0</v>
      </c>
      <c r="D136">
        <f t="shared" si="18"/>
        <v>0</v>
      </c>
      <c r="E136">
        <f t="shared" si="23"/>
        <v>1655.2162533387643</v>
      </c>
      <c r="F136">
        <f t="shared" si="23"/>
        <v>20690.203166734555</v>
      </c>
      <c r="G136">
        <f t="shared" si="23"/>
        <v>20690.203166734555</v>
      </c>
      <c r="H136">
        <f t="shared" si="24"/>
        <v>0.6214593103448276</v>
      </c>
      <c r="I136" s="3">
        <v>0.88400000000000001</v>
      </c>
      <c r="J136">
        <f t="shared" si="24"/>
        <v>0.86313793103448277</v>
      </c>
      <c r="K136">
        <f t="shared" si="25"/>
        <v>0.49364999999999998</v>
      </c>
      <c r="L136">
        <f t="shared" si="25"/>
        <v>0.49364999999999998</v>
      </c>
      <c r="M136">
        <f t="shared" si="25"/>
        <v>0.49364999999999998</v>
      </c>
      <c r="S136">
        <v>7942.6</v>
      </c>
      <c r="U136">
        <v>20690.203166734555</v>
      </c>
      <c r="W136">
        <v>0.86313793103448277</v>
      </c>
      <c r="X136">
        <v>0.49364999999999998</v>
      </c>
    </row>
    <row r="137" spans="1:24" x14ac:dyDescent="0.2">
      <c r="A137">
        <v>133</v>
      </c>
      <c r="B137">
        <f t="shared" si="22"/>
        <v>625.096</v>
      </c>
      <c r="C137">
        <f t="shared" si="18"/>
        <v>0</v>
      </c>
      <c r="D137">
        <f t="shared" si="18"/>
        <v>0</v>
      </c>
      <c r="E137">
        <f t="shared" si="23"/>
        <v>1476.6684916163631</v>
      </c>
      <c r="F137">
        <f t="shared" si="23"/>
        <v>18458.35614520454</v>
      </c>
      <c r="G137">
        <f t="shared" si="23"/>
        <v>18458.35614520454</v>
      </c>
      <c r="H137">
        <f t="shared" si="24"/>
        <v>0.61036137931034484</v>
      </c>
      <c r="I137" s="2">
        <v>0.9</v>
      </c>
      <c r="J137">
        <f t="shared" si="24"/>
        <v>0.84772413793103452</v>
      </c>
      <c r="K137">
        <f t="shared" si="25"/>
        <v>0.52495000000000003</v>
      </c>
      <c r="L137">
        <f t="shared" si="25"/>
        <v>0.52495000000000003</v>
      </c>
      <c r="M137">
        <f t="shared" si="25"/>
        <v>0.52495000000000003</v>
      </c>
      <c r="S137">
        <v>7813.7</v>
      </c>
      <c r="U137">
        <v>18458.35614520454</v>
      </c>
      <c r="W137">
        <v>0.84772413793103452</v>
      </c>
      <c r="X137">
        <v>0.52495000000000003</v>
      </c>
    </row>
    <row r="138" spans="1:24" x14ac:dyDescent="0.2">
      <c r="A138">
        <v>134</v>
      </c>
      <c r="B138">
        <f t="shared" si="22"/>
        <v>610.88</v>
      </c>
      <c r="C138">
        <f t="shared" si="18"/>
        <v>0</v>
      </c>
      <c r="D138">
        <f t="shared" si="18"/>
        <v>0</v>
      </c>
      <c r="E138">
        <f t="shared" si="23"/>
        <v>1291.1723212357535</v>
      </c>
      <c r="F138">
        <f t="shared" si="23"/>
        <v>16139.65401544692</v>
      </c>
      <c r="G138">
        <f t="shared" si="23"/>
        <v>16139.65401544692</v>
      </c>
      <c r="H138">
        <f t="shared" si="24"/>
        <v>0.58354758620689651</v>
      </c>
      <c r="I138" s="3">
        <v>0.91500000000000004</v>
      </c>
      <c r="J138">
        <f t="shared" si="24"/>
        <v>0.81048275862068964</v>
      </c>
      <c r="K138">
        <f t="shared" si="25"/>
        <v>0.48139999999999999</v>
      </c>
      <c r="L138">
        <f t="shared" si="25"/>
        <v>0.48139999999999999</v>
      </c>
      <c r="M138">
        <f t="shared" si="25"/>
        <v>0.48139999999999999</v>
      </c>
      <c r="S138">
        <v>7636</v>
      </c>
      <c r="U138">
        <v>16139.65401544692</v>
      </c>
      <c r="W138">
        <v>0.81048275862068964</v>
      </c>
      <c r="X138">
        <v>0.48139999999999999</v>
      </c>
    </row>
    <row r="139" spans="1:24" x14ac:dyDescent="0.2">
      <c r="A139">
        <v>135</v>
      </c>
      <c r="B139">
        <f t="shared" si="22"/>
        <v>598.31200000000001</v>
      </c>
      <c r="C139">
        <f t="shared" si="18"/>
        <v>0</v>
      </c>
      <c r="D139">
        <f t="shared" si="18"/>
        <v>0</v>
      </c>
      <c r="E139">
        <f t="shared" si="23"/>
        <v>1087.599094627006</v>
      </c>
      <c r="F139">
        <f t="shared" si="23"/>
        <v>13594.988682837575</v>
      </c>
      <c r="G139">
        <f t="shared" si="23"/>
        <v>13594.988682837575</v>
      </c>
      <c r="H139">
        <f t="shared" si="24"/>
        <v>0.53379310344827591</v>
      </c>
      <c r="I139" s="2">
        <v>0.91800000000000004</v>
      </c>
      <c r="J139">
        <f t="shared" si="24"/>
        <v>0.74137931034482762</v>
      </c>
      <c r="K139">
        <f t="shared" si="25"/>
        <v>0.36580000000000001</v>
      </c>
      <c r="L139">
        <f t="shared" si="25"/>
        <v>0.36580000000000001</v>
      </c>
      <c r="M139">
        <f t="shared" si="25"/>
        <v>0.36580000000000001</v>
      </c>
      <c r="S139">
        <v>7478.9</v>
      </c>
      <c r="U139">
        <v>13594.988682837575</v>
      </c>
      <c r="W139">
        <v>0.74137931034482762</v>
      </c>
      <c r="X139">
        <v>0.36580000000000001</v>
      </c>
    </row>
    <row r="140" spans="1:24" x14ac:dyDescent="0.2">
      <c r="A140">
        <v>136</v>
      </c>
      <c r="B140">
        <f t="shared" si="22"/>
        <v>601.33600000000001</v>
      </c>
      <c r="C140">
        <f t="shared" si="18"/>
        <v>0</v>
      </c>
      <c r="D140">
        <f t="shared" si="18"/>
        <v>0</v>
      </c>
      <c r="E140">
        <f t="shared" si="23"/>
        <v>1185.663938995328</v>
      </c>
      <c r="F140">
        <f t="shared" si="23"/>
        <v>14820.799237441599</v>
      </c>
      <c r="G140">
        <f t="shared" si="23"/>
        <v>14820.799237441599</v>
      </c>
      <c r="H140">
        <f t="shared" si="24"/>
        <v>0.47952</v>
      </c>
      <c r="I140" s="3">
        <v>0.92400000000000004</v>
      </c>
      <c r="J140">
        <f t="shared" si="24"/>
        <v>0.66600000000000004</v>
      </c>
      <c r="K140">
        <f t="shared" si="25"/>
        <v>0.20400000000000001</v>
      </c>
      <c r="L140">
        <f t="shared" si="25"/>
        <v>0.20400000000000001</v>
      </c>
      <c r="M140">
        <f t="shared" si="25"/>
        <v>0.20400000000000001</v>
      </c>
      <c r="S140">
        <v>7516.7</v>
      </c>
      <c r="U140">
        <v>14820.799237441599</v>
      </c>
      <c r="W140">
        <v>0.66600000000000004</v>
      </c>
      <c r="X140">
        <v>0.20400000000000001</v>
      </c>
    </row>
    <row r="141" spans="1:24" x14ac:dyDescent="0.2">
      <c r="A141">
        <v>137</v>
      </c>
      <c r="B141">
        <f t="shared" si="22"/>
        <v>622.952</v>
      </c>
      <c r="C141">
        <f t="shared" si="18"/>
        <v>0</v>
      </c>
      <c r="D141">
        <f t="shared" si="18"/>
        <v>0</v>
      </c>
      <c r="E141">
        <f t="shared" si="23"/>
        <v>1451.923458784642</v>
      </c>
      <c r="F141">
        <f t="shared" si="23"/>
        <v>18149.043234808025</v>
      </c>
      <c r="G141">
        <f t="shared" si="23"/>
        <v>18149.043234808025</v>
      </c>
      <c r="H141">
        <f t="shared" si="24"/>
        <v>0.43641931034482756</v>
      </c>
      <c r="I141" s="2">
        <v>0.92600000000000005</v>
      </c>
      <c r="J141">
        <f t="shared" si="24"/>
        <v>0.60613793103448277</v>
      </c>
      <c r="K141">
        <f t="shared" si="25"/>
        <v>4.215E-2</v>
      </c>
      <c r="L141">
        <f t="shared" si="25"/>
        <v>4.215E-2</v>
      </c>
      <c r="M141">
        <f t="shared" si="25"/>
        <v>4.215E-2</v>
      </c>
      <c r="S141">
        <v>7786.9</v>
      </c>
      <c r="U141">
        <v>18149.043234808025</v>
      </c>
      <c r="W141">
        <v>0.60613793103448277</v>
      </c>
      <c r="X141">
        <v>4.215E-2</v>
      </c>
    </row>
    <row r="142" spans="1:24" x14ac:dyDescent="0.2">
      <c r="A142">
        <v>138</v>
      </c>
      <c r="B142">
        <f t="shared" si="22"/>
        <v>648.30399999999997</v>
      </c>
      <c r="C142">
        <f t="shared" si="18"/>
        <v>0</v>
      </c>
      <c r="D142">
        <f t="shared" si="18"/>
        <v>0</v>
      </c>
      <c r="E142">
        <f t="shared" si="23"/>
        <v>1742.8514374949759</v>
      </c>
      <c r="F142">
        <f t="shared" si="23"/>
        <v>21785.6429686872</v>
      </c>
      <c r="G142">
        <f t="shared" si="23"/>
        <v>21785.6429686872</v>
      </c>
      <c r="H142">
        <f t="shared" si="24"/>
        <v>0.38308965517241378</v>
      </c>
      <c r="I142" s="3">
        <v>0.92200000000000004</v>
      </c>
      <c r="J142">
        <f t="shared" si="24"/>
        <v>0.53206896551724137</v>
      </c>
      <c r="K142">
        <f t="shared" si="25"/>
        <v>0</v>
      </c>
      <c r="L142">
        <f t="shared" si="25"/>
        <v>0</v>
      </c>
      <c r="M142">
        <f t="shared" si="25"/>
        <v>0</v>
      </c>
      <c r="S142">
        <v>8103.8</v>
      </c>
      <c r="U142">
        <v>21785.6429686872</v>
      </c>
      <c r="W142">
        <v>0.53206896551724137</v>
      </c>
      <c r="X142">
        <v>0</v>
      </c>
    </row>
    <row r="143" spans="1:24" x14ac:dyDescent="0.2">
      <c r="A143">
        <v>139</v>
      </c>
      <c r="B143">
        <f t="shared" si="22"/>
        <v>645.52</v>
      </c>
      <c r="C143">
        <f t="shared" si="18"/>
        <v>0</v>
      </c>
      <c r="D143">
        <f t="shared" si="18"/>
        <v>0</v>
      </c>
      <c r="E143">
        <f t="shared" si="23"/>
        <v>1922.8507864490759</v>
      </c>
      <c r="F143">
        <f t="shared" si="23"/>
        <v>24035.63483061345</v>
      </c>
      <c r="G143">
        <f t="shared" si="23"/>
        <v>24035.63483061345</v>
      </c>
      <c r="H143">
        <f t="shared" si="24"/>
        <v>0.33489931034482762</v>
      </c>
      <c r="I143" s="2">
        <v>0.92100000000000004</v>
      </c>
      <c r="J143">
        <f t="shared" si="24"/>
        <v>0.46513793103448281</v>
      </c>
      <c r="K143">
        <f t="shared" si="25"/>
        <v>0</v>
      </c>
      <c r="L143">
        <f t="shared" si="25"/>
        <v>0</v>
      </c>
      <c r="M143">
        <f t="shared" si="25"/>
        <v>0</v>
      </c>
      <c r="S143">
        <v>8069</v>
      </c>
      <c r="U143">
        <v>24035.63483061345</v>
      </c>
      <c r="W143">
        <v>0.46513793103448281</v>
      </c>
      <c r="X143">
        <v>0</v>
      </c>
    </row>
    <row r="144" spans="1:24" x14ac:dyDescent="0.2">
      <c r="A144">
        <v>140</v>
      </c>
      <c r="B144">
        <f t="shared" si="22"/>
        <v>619.32800000000009</v>
      </c>
      <c r="C144">
        <f t="shared" si="18"/>
        <v>0</v>
      </c>
      <c r="D144">
        <f t="shared" si="18"/>
        <v>0</v>
      </c>
      <c r="E144">
        <f t="shared" si="23"/>
        <v>1882.0530355164071</v>
      </c>
      <c r="F144">
        <f t="shared" si="23"/>
        <v>23525.662943955089</v>
      </c>
      <c r="G144">
        <f t="shared" si="23"/>
        <v>23525.662943955089</v>
      </c>
      <c r="H144">
        <f t="shared" si="24"/>
        <v>0.30860689655172407</v>
      </c>
      <c r="I144" s="3">
        <v>0.91800000000000004</v>
      </c>
      <c r="J144">
        <f t="shared" si="24"/>
        <v>0.42862068965517236</v>
      </c>
      <c r="K144">
        <f t="shared" si="25"/>
        <v>0</v>
      </c>
      <c r="L144">
        <f t="shared" si="25"/>
        <v>0</v>
      </c>
      <c r="M144">
        <f t="shared" si="25"/>
        <v>0</v>
      </c>
      <c r="S144">
        <v>7741.6</v>
      </c>
      <c r="U144">
        <v>23525.662943955089</v>
      </c>
      <c r="W144">
        <v>0.42862068965517236</v>
      </c>
      <c r="X144">
        <v>0</v>
      </c>
    </row>
    <row r="145" spans="1:24" x14ac:dyDescent="0.2">
      <c r="A145">
        <v>141</v>
      </c>
      <c r="B145">
        <f t="shared" si="22"/>
        <v>597.52</v>
      </c>
      <c r="C145">
        <f t="shared" si="18"/>
        <v>0</v>
      </c>
      <c r="D145">
        <f t="shared" si="18"/>
        <v>0</v>
      </c>
      <c r="E145">
        <f t="shared" si="23"/>
        <v>1857.2705287645338</v>
      </c>
      <c r="F145">
        <f t="shared" si="23"/>
        <v>23215.881609556673</v>
      </c>
      <c r="G145">
        <f t="shared" si="23"/>
        <v>23215.881609556673</v>
      </c>
      <c r="H145">
        <f t="shared" si="24"/>
        <v>0.31468965517241382</v>
      </c>
      <c r="I145" s="2">
        <v>0.90100000000000002</v>
      </c>
      <c r="J145">
        <f t="shared" si="24"/>
        <v>0.43706896551724139</v>
      </c>
      <c r="K145">
        <f t="shared" si="25"/>
        <v>0</v>
      </c>
      <c r="L145">
        <f t="shared" si="25"/>
        <v>0</v>
      </c>
      <c r="M145">
        <f t="shared" si="25"/>
        <v>0</v>
      </c>
      <c r="S145">
        <v>7469</v>
      </c>
      <c r="U145">
        <v>23215.881609556673</v>
      </c>
      <c r="W145">
        <v>0.43706896551724139</v>
      </c>
      <c r="X145">
        <v>0</v>
      </c>
    </row>
    <row r="146" spans="1:24" x14ac:dyDescent="0.2">
      <c r="A146">
        <v>142</v>
      </c>
      <c r="B146">
        <f t="shared" si="22"/>
        <v>569.59199999999998</v>
      </c>
      <c r="C146">
        <f t="shared" si="18"/>
        <v>0</v>
      </c>
      <c r="D146">
        <f t="shared" si="18"/>
        <v>0</v>
      </c>
      <c r="E146">
        <f t="shared" si="23"/>
        <v>1877.795217985632</v>
      </c>
      <c r="F146">
        <f t="shared" si="23"/>
        <v>23472.440224820399</v>
      </c>
      <c r="G146">
        <f t="shared" si="23"/>
        <v>23472.440224820399</v>
      </c>
      <c r="H146">
        <f t="shared" si="24"/>
        <v>0.32822068965517237</v>
      </c>
      <c r="I146" s="3">
        <v>0.89300000000000002</v>
      </c>
      <c r="J146">
        <f t="shared" si="24"/>
        <v>0.45586206896551723</v>
      </c>
      <c r="K146">
        <f t="shared" si="25"/>
        <v>0</v>
      </c>
      <c r="L146">
        <f t="shared" si="25"/>
        <v>0</v>
      </c>
      <c r="M146">
        <f t="shared" si="25"/>
        <v>0</v>
      </c>
      <c r="S146">
        <v>7119.9</v>
      </c>
      <c r="U146">
        <v>23472.440224820399</v>
      </c>
      <c r="W146">
        <v>0.45586206896551723</v>
      </c>
      <c r="X146">
        <v>0</v>
      </c>
    </row>
    <row r="147" spans="1:24" x14ac:dyDescent="0.2">
      <c r="A147">
        <v>143</v>
      </c>
      <c r="B147">
        <f t="shared" si="22"/>
        <v>574.35199999999998</v>
      </c>
      <c r="C147">
        <f t="shared" si="18"/>
        <v>0</v>
      </c>
      <c r="D147">
        <f t="shared" si="18"/>
        <v>0</v>
      </c>
      <c r="E147">
        <f t="shared" si="23"/>
        <v>1626.4740445443781</v>
      </c>
      <c r="F147">
        <f t="shared" si="23"/>
        <v>20330.925556804727</v>
      </c>
      <c r="G147">
        <f t="shared" si="23"/>
        <v>20330.925556804727</v>
      </c>
      <c r="H147">
        <f t="shared" si="24"/>
        <v>0.33457655172413797</v>
      </c>
      <c r="I147" s="2">
        <v>0.89400000000000002</v>
      </c>
      <c r="J147">
        <f t="shared" si="24"/>
        <v>0.46468965517241384</v>
      </c>
      <c r="K147">
        <f t="shared" si="25"/>
        <v>0</v>
      </c>
      <c r="L147">
        <f t="shared" si="25"/>
        <v>0</v>
      </c>
      <c r="M147">
        <f t="shared" si="25"/>
        <v>0</v>
      </c>
      <c r="S147">
        <v>7179.4</v>
      </c>
      <c r="U147">
        <v>20330.925556804727</v>
      </c>
      <c r="W147">
        <v>0.46468965517241384</v>
      </c>
      <c r="X147">
        <v>0</v>
      </c>
    </row>
    <row r="148" spans="1:24" x14ac:dyDescent="0.2">
      <c r="A148">
        <v>144</v>
      </c>
      <c r="B148">
        <f t="shared" si="22"/>
        <v>540.28</v>
      </c>
      <c r="C148">
        <f t="shared" si="18"/>
        <v>0</v>
      </c>
      <c r="D148">
        <f t="shared" si="18"/>
        <v>0</v>
      </c>
      <c r="E148">
        <f t="shared" si="23"/>
        <v>1091.8550048770726</v>
      </c>
      <c r="F148">
        <f t="shared" si="23"/>
        <v>13648.187560963406</v>
      </c>
      <c r="G148">
        <f t="shared" si="23"/>
        <v>13648.187560963406</v>
      </c>
      <c r="H148">
        <f t="shared" si="24"/>
        <v>0.33492413793103443</v>
      </c>
      <c r="I148" s="3">
        <v>0.89600000000000002</v>
      </c>
      <c r="J148">
        <f t="shared" si="24"/>
        <v>0.46517241379310342</v>
      </c>
      <c r="K148">
        <f t="shared" si="25"/>
        <v>0</v>
      </c>
      <c r="L148">
        <f t="shared" si="25"/>
        <v>0</v>
      </c>
      <c r="M148">
        <f t="shared" si="25"/>
        <v>0</v>
      </c>
      <c r="S148">
        <v>6753.5</v>
      </c>
      <c r="U148">
        <v>13648.187560963406</v>
      </c>
      <c r="W148">
        <v>0.46517241379310342</v>
      </c>
      <c r="X148">
        <v>0</v>
      </c>
    </row>
    <row r="149" spans="1:24" x14ac:dyDescent="0.2">
      <c r="A149">
        <v>145</v>
      </c>
      <c r="B149">
        <f t="shared" si="22"/>
        <v>510.952</v>
      </c>
      <c r="C149">
        <f t="shared" ref="C149:D172" si="26">$S149*C$1</f>
        <v>0</v>
      </c>
      <c r="D149">
        <f t="shared" si="26"/>
        <v>0</v>
      </c>
      <c r="E149">
        <f t="shared" si="23"/>
        <v>536.38830110386164</v>
      </c>
      <c r="F149">
        <f t="shared" si="23"/>
        <v>6704.8537637982708</v>
      </c>
      <c r="G149">
        <f t="shared" si="23"/>
        <v>6704.8537637982708</v>
      </c>
      <c r="H149">
        <f t="shared" si="24"/>
        <v>0.32886620689655166</v>
      </c>
      <c r="I149" s="2">
        <v>0.88100000000000001</v>
      </c>
      <c r="J149">
        <f t="shared" si="24"/>
        <v>0.45675862068965511</v>
      </c>
      <c r="K149">
        <f t="shared" si="25"/>
        <v>0</v>
      </c>
      <c r="L149">
        <f t="shared" si="25"/>
        <v>0</v>
      </c>
      <c r="M149">
        <f t="shared" si="25"/>
        <v>0</v>
      </c>
      <c r="S149">
        <v>6386.9</v>
      </c>
      <c r="U149">
        <v>6704.8537637982708</v>
      </c>
      <c r="W149">
        <v>0.45675862068965511</v>
      </c>
      <c r="X149">
        <v>0</v>
      </c>
    </row>
    <row r="150" spans="1:24" x14ac:dyDescent="0.2">
      <c r="A150">
        <v>146</v>
      </c>
      <c r="B150">
        <f t="shared" si="22"/>
        <v>487.16800000000006</v>
      </c>
      <c r="C150">
        <f t="shared" si="26"/>
        <v>0</v>
      </c>
      <c r="D150">
        <f t="shared" si="26"/>
        <v>0</v>
      </c>
      <c r="E150">
        <f t="shared" si="23"/>
        <v>263.14514506804454</v>
      </c>
      <c r="F150">
        <f t="shared" si="23"/>
        <v>3289.3143133505569</v>
      </c>
      <c r="G150">
        <f t="shared" si="23"/>
        <v>3289.3143133505569</v>
      </c>
      <c r="H150">
        <f t="shared" si="24"/>
        <v>0.30900413793103443</v>
      </c>
      <c r="I150" s="3">
        <v>0.85699999999999998</v>
      </c>
      <c r="J150">
        <f t="shared" si="24"/>
        <v>0.42917241379310339</v>
      </c>
      <c r="K150">
        <f t="shared" si="25"/>
        <v>0</v>
      </c>
      <c r="L150">
        <f t="shared" si="25"/>
        <v>0</v>
      </c>
      <c r="M150">
        <f t="shared" si="25"/>
        <v>0</v>
      </c>
      <c r="S150">
        <v>6089.6</v>
      </c>
      <c r="U150">
        <v>3289.3143133505569</v>
      </c>
      <c r="W150">
        <v>0.42917241379310339</v>
      </c>
      <c r="X150">
        <v>0</v>
      </c>
    </row>
    <row r="151" spans="1:24" x14ac:dyDescent="0.2">
      <c r="A151">
        <v>147</v>
      </c>
      <c r="B151">
        <f t="shared" si="22"/>
        <v>476.92</v>
      </c>
      <c r="C151">
        <f t="shared" si="26"/>
        <v>0</v>
      </c>
      <c r="D151">
        <f t="shared" si="26"/>
        <v>0</v>
      </c>
      <c r="E151">
        <f t="shared" si="23"/>
        <v>225.58131924514888</v>
      </c>
      <c r="F151">
        <f t="shared" si="23"/>
        <v>2819.766490564361</v>
      </c>
      <c r="G151">
        <f t="shared" si="23"/>
        <v>2819.766490564361</v>
      </c>
      <c r="H151">
        <f t="shared" si="24"/>
        <v>0.27846620689655172</v>
      </c>
      <c r="I151" s="2">
        <v>0.84899999999999998</v>
      </c>
      <c r="J151">
        <f t="shared" si="24"/>
        <v>0.38675862068965516</v>
      </c>
      <c r="K151">
        <f t="shared" si="25"/>
        <v>0</v>
      </c>
      <c r="L151">
        <f t="shared" si="25"/>
        <v>0</v>
      </c>
      <c r="M151">
        <f t="shared" si="25"/>
        <v>0</v>
      </c>
      <c r="S151">
        <v>5961.5</v>
      </c>
      <c r="U151">
        <v>2819.766490564361</v>
      </c>
      <c r="W151">
        <v>0.38675862068965516</v>
      </c>
      <c r="X151">
        <v>0</v>
      </c>
    </row>
    <row r="152" spans="1:24" x14ac:dyDescent="0.2">
      <c r="A152">
        <v>148</v>
      </c>
      <c r="B152">
        <f t="shared" si="22"/>
        <v>470</v>
      </c>
      <c r="C152">
        <f t="shared" si="26"/>
        <v>0</v>
      </c>
      <c r="D152">
        <f t="shared" si="26"/>
        <v>0</v>
      </c>
      <c r="E152">
        <f t="shared" si="23"/>
        <v>227.37557802356937</v>
      </c>
      <c r="F152">
        <f t="shared" si="23"/>
        <v>2842.194725294617</v>
      </c>
      <c r="G152">
        <f t="shared" si="23"/>
        <v>2842.194725294617</v>
      </c>
      <c r="H152">
        <f t="shared" si="24"/>
        <v>0.26632551724137932</v>
      </c>
      <c r="I152" s="3">
        <v>0.85099999999999998</v>
      </c>
      <c r="J152">
        <f t="shared" si="24"/>
        <v>0.36989655172413793</v>
      </c>
      <c r="K152">
        <f t="shared" si="25"/>
        <v>0</v>
      </c>
      <c r="L152">
        <f t="shared" si="25"/>
        <v>0</v>
      </c>
      <c r="M152">
        <f t="shared" si="25"/>
        <v>0</v>
      </c>
      <c r="S152">
        <v>5875</v>
      </c>
      <c r="U152">
        <v>2842.194725294617</v>
      </c>
      <c r="W152">
        <v>0.36989655172413793</v>
      </c>
      <c r="X152">
        <v>0</v>
      </c>
    </row>
    <row r="153" spans="1:24" x14ac:dyDescent="0.2">
      <c r="A153">
        <v>149</v>
      </c>
      <c r="B153">
        <f t="shared" si="22"/>
        <v>485.88</v>
      </c>
      <c r="C153">
        <f t="shared" si="26"/>
        <v>0</v>
      </c>
      <c r="D153">
        <f t="shared" si="26"/>
        <v>0</v>
      </c>
      <c r="E153">
        <f t="shared" si="23"/>
        <v>294.58546153236563</v>
      </c>
      <c r="F153">
        <f t="shared" si="23"/>
        <v>3682.3182691545703</v>
      </c>
      <c r="G153">
        <f t="shared" si="23"/>
        <v>3682.3182691545703</v>
      </c>
      <c r="H153">
        <f t="shared" si="24"/>
        <v>0.26659862068965517</v>
      </c>
      <c r="I153" s="2">
        <v>0.84699999999999998</v>
      </c>
      <c r="J153">
        <f t="shared" si="24"/>
        <v>0.37027586206896551</v>
      </c>
      <c r="K153">
        <f t="shared" si="25"/>
        <v>0</v>
      </c>
      <c r="L153">
        <f t="shared" si="25"/>
        <v>0</v>
      </c>
      <c r="M153">
        <f t="shared" si="25"/>
        <v>0</v>
      </c>
      <c r="S153">
        <v>6073.5</v>
      </c>
      <c r="U153">
        <v>3682.3182691545703</v>
      </c>
      <c r="W153">
        <v>0.37027586206896551</v>
      </c>
      <c r="X153">
        <v>0</v>
      </c>
    </row>
    <row r="154" spans="1:24" x14ac:dyDescent="0.2">
      <c r="A154">
        <v>150</v>
      </c>
      <c r="B154">
        <f t="shared" si="22"/>
        <v>551.58400000000006</v>
      </c>
      <c r="C154">
        <f t="shared" si="26"/>
        <v>0</v>
      </c>
      <c r="D154">
        <f t="shared" si="26"/>
        <v>0</v>
      </c>
      <c r="E154">
        <f t="shared" si="23"/>
        <v>452.7497880916178</v>
      </c>
      <c r="F154">
        <f t="shared" si="23"/>
        <v>5659.3723511452226</v>
      </c>
      <c r="G154">
        <f t="shared" si="23"/>
        <v>5659.3723511452226</v>
      </c>
      <c r="H154">
        <f t="shared" si="24"/>
        <v>0.26687172413793098</v>
      </c>
      <c r="I154" s="3">
        <v>0.82899999999999996</v>
      </c>
      <c r="J154">
        <f t="shared" si="24"/>
        <v>0.37065517241379303</v>
      </c>
      <c r="K154">
        <f t="shared" si="25"/>
        <v>0</v>
      </c>
      <c r="L154">
        <f t="shared" si="25"/>
        <v>0</v>
      </c>
      <c r="M154">
        <f t="shared" si="25"/>
        <v>0</v>
      </c>
      <c r="S154">
        <v>6894.8</v>
      </c>
      <c r="U154">
        <v>5659.3723511452226</v>
      </c>
      <c r="W154">
        <v>0.37065517241379303</v>
      </c>
      <c r="X154">
        <v>0</v>
      </c>
    </row>
    <row r="155" spans="1:24" x14ac:dyDescent="0.2">
      <c r="A155">
        <v>151</v>
      </c>
      <c r="B155">
        <f t="shared" si="22"/>
        <v>652.94400000000007</v>
      </c>
      <c r="C155">
        <f t="shared" si="26"/>
        <v>0</v>
      </c>
      <c r="D155">
        <f t="shared" si="26"/>
        <v>0</v>
      </c>
      <c r="E155">
        <f t="shared" si="23"/>
        <v>774.81543359938485</v>
      </c>
      <c r="F155">
        <f t="shared" si="23"/>
        <v>9685.1929199923106</v>
      </c>
      <c r="G155">
        <f t="shared" si="23"/>
        <v>9685.1929199923106</v>
      </c>
      <c r="H155">
        <f t="shared" si="24"/>
        <v>0.2663006896551724</v>
      </c>
      <c r="I155" s="2">
        <v>0.81599999999999995</v>
      </c>
      <c r="J155">
        <f t="shared" si="24"/>
        <v>0.36986206896551721</v>
      </c>
      <c r="K155">
        <f t="shared" si="25"/>
        <v>0</v>
      </c>
      <c r="L155">
        <f t="shared" si="25"/>
        <v>0</v>
      </c>
      <c r="M155">
        <f t="shared" si="25"/>
        <v>0</v>
      </c>
      <c r="S155">
        <v>8161.8</v>
      </c>
      <c r="U155">
        <v>9685.1929199923106</v>
      </c>
      <c r="W155">
        <v>0.36986206896551721</v>
      </c>
      <c r="X155">
        <v>0</v>
      </c>
    </row>
    <row r="156" spans="1:24" x14ac:dyDescent="0.2">
      <c r="A156">
        <v>152</v>
      </c>
      <c r="B156">
        <f t="shared" si="22"/>
        <v>743.34399999999994</v>
      </c>
      <c r="C156">
        <f t="shared" si="26"/>
        <v>0</v>
      </c>
      <c r="D156">
        <f t="shared" si="26"/>
        <v>0</v>
      </c>
      <c r="E156">
        <f t="shared" si="23"/>
        <v>1516.8003691669699</v>
      </c>
      <c r="F156">
        <f t="shared" si="23"/>
        <v>18960.004614587124</v>
      </c>
      <c r="G156">
        <f t="shared" si="23"/>
        <v>18960.004614587124</v>
      </c>
      <c r="H156">
        <f t="shared" si="24"/>
        <v>0.26714482758620689</v>
      </c>
      <c r="I156" s="3">
        <v>0.79400000000000004</v>
      </c>
      <c r="J156">
        <f t="shared" si="24"/>
        <v>0.37103448275862067</v>
      </c>
      <c r="K156">
        <f t="shared" si="25"/>
        <v>9.4999999999999998E-3</v>
      </c>
      <c r="L156">
        <f t="shared" si="25"/>
        <v>9.4999999999999998E-3</v>
      </c>
      <c r="M156">
        <f t="shared" si="25"/>
        <v>9.4999999999999998E-3</v>
      </c>
      <c r="S156">
        <v>9291.7999999999993</v>
      </c>
      <c r="U156">
        <v>18960.004614587124</v>
      </c>
      <c r="W156">
        <v>0.37103448275862067</v>
      </c>
      <c r="X156">
        <v>9.4999999999999998E-3</v>
      </c>
    </row>
    <row r="157" spans="1:24" x14ac:dyDescent="0.2">
      <c r="A157">
        <v>153</v>
      </c>
      <c r="B157">
        <f t="shared" si="22"/>
        <v>767.54399999999998</v>
      </c>
      <c r="C157">
        <f t="shared" si="26"/>
        <v>0</v>
      </c>
      <c r="D157">
        <f t="shared" si="26"/>
        <v>0</v>
      </c>
      <c r="E157">
        <f t="shared" si="23"/>
        <v>2131.8593367021858</v>
      </c>
      <c r="F157">
        <f t="shared" si="23"/>
        <v>26648.241708777321</v>
      </c>
      <c r="G157">
        <f t="shared" si="23"/>
        <v>26648.241708777321</v>
      </c>
      <c r="H157">
        <f t="shared" si="24"/>
        <v>0.27446896551724137</v>
      </c>
      <c r="I157" s="2">
        <v>0.75900000000000001</v>
      </c>
      <c r="J157">
        <f t="shared" si="24"/>
        <v>0.38120689655172413</v>
      </c>
      <c r="K157">
        <f t="shared" si="25"/>
        <v>0.14960000000000001</v>
      </c>
      <c r="L157">
        <f t="shared" si="25"/>
        <v>0.14960000000000001</v>
      </c>
      <c r="M157">
        <f t="shared" si="25"/>
        <v>0.14960000000000001</v>
      </c>
      <c r="S157">
        <v>9594.2999999999993</v>
      </c>
      <c r="U157">
        <v>26648.241708777321</v>
      </c>
      <c r="W157">
        <v>0.38120689655172413</v>
      </c>
      <c r="X157">
        <v>0.14960000000000001</v>
      </c>
    </row>
    <row r="158" spans="1:24" x14ac:dyDescent="0.2">
      <c r="A158">
        <v>154</v>
      </c>
      <c r="B158">
        <f t="shared" si="22"/>
        <v>778.26400000000001</v>
      </c>
      <c r="C158">
        <f t="shared" si="26"/>
        <v>0</v>
      </c>
      <c r="D158">
        <f t="shared" si="26"/>
        <v>0</v>
      </c>
      <c r="E158">
        <f t="shared" si="23"/>
        <v>2261.9501417742445</v>
      </c>
      <c r="F158">
        <f t="shared" si="23"/>
        <v>28274.376772178053</v>
      </c>
      <c r="G158">
        <f t="shared" si="23"/>
        <v>28274.376772178053</v>
      </c>
      <c r="H158">
        <f t="shared" si="24"/>
        <v>0.26716965517241376</v>
      </c>
      <c r="I158" s="3">
        <v>0.72199999999999998</v>
      </c>
      <c r="J158">
        <f t="shared" si="24"/>
        <v>0.37106896551724133</v>
      </c>
      <c r="K158">
        <f t="shared" si="25"/>
        <v>0.29920000000000002</v>
      </c>
      <c r="L158">
        <f t="shared" si="25"/>
        <v>0.29920000000000002</v>
      </c>
      <c r="M158">
        <f t="shared" si="25"/>
        <v>0.29920000000000002</v>
      </c>
      <c r="S158">
        <v>9728.2999999999993</v>
      </c>
      <c r="U158">
        <v>28274.376772178053</v>
      </c>
      <c r="W158">
        <v>0.37106896551724133</v>
      </c>
      <c r="X158">
        <v>0.29920000000000002</v>
      </c>
    </row>
    <row r="159" spans="1:24" x14ac:dyDescent="0.2">
      <c r="A159">
        <v>155</v>
      </c>
      <c r="B159">
        <f t="shared" si="22"/>
        <v>787.6880000000001</v>
      </c>
      <c r="C159">
        <f t="shared" si="26"/>
        <v>0</v>
      </c>
      <c r="D159">
        <f t="shared" si="26"/>
        <v>0</v>
      </c>
      <c r="E159">
        <f t="shared" si="23"/>
        <v>2094.5185804749731</v>
      </c>
      <c r="F159">
        <f t="shared" si="23"/>
        <v>26181.482255937164</v>
      </c>
      <c r="G159">
        <f t="shared" si="23"/>
        <v>26181.482255937164</v>
      </c>
      <c r="H159">
        <f t="shared" si="24"/>
        <v>0.2699751724137931</v>
      </c>
      <c r="I159" s="2">
        <v>0.67700000000000005</v>
      </c>
      <c r="J159">
        <f t="shared" si="24"/>
        <v>0.37496551724137933</v>
      </c>
      <c r="K159">
        <f t="shared" si="25"/>
        <v>0.42020000000000002</v>
      </c>
      <c r="L159">
        <f t="shared" si="25"/>
        <v>0.42020000000000002</v>
      </c>
      <c r="M159">
        <f t="shared" si="25"/>
        <v>0.42020000000000002</v>
      </c>
      <c r="S159">
        <v>9846.1</v>
      </c>
      <c r="U159">
        <v>26181.482255937164</v>
      </c>
      <c r="W159">
        <v>0.37496551724137933</v>
      </c>
      <c r="X159">
        <v>0.42020000000000002</v>
      </c>
    </row>
    <row r="160" spans="1:24" x14ac:dyDescent="0.2">
      <c r="A160">
        <v>156</v>
      </c>
      <c r="B160">
        <f t="shared" si="22"/>
        <v>794.2</v>
      </c>
      <c r="C160">
        <f t="shared" si="26"/>
        <v>0</v>
      </c>
      <c r="D160">
        <f t="shared" si="26"/>
        <v>0</v>
      </c>
      <c r="E160">
        <f t="shared" si="23"/>
        <v>1925.4296094563288</v>
      </c>
      <c r="F160">
        <f t="shared" si="23"/>
        <v>24067.870118204108</v>
      </c>
      <c r="G160">
        <f t="shared" si="23"/>
        <v>24067.870118204108</v>
      </c>
      <c r="H160">
        <f t="shared" si="24"/>
        <v>0.28901793103448276</v>
      </c>
      <c r="I160" s="3">
        <v>0.628</v>
      </c>
      <c r="J160">
        <f t="shared" si="24"/>
        <v>0.40141379310344827</v>
      </c>
      <c r="K160">
        <f t="shared" si="25"/>
        <v>0.495</v>
      </c>
      <c r="L160">
        <f t="shared" si="25"/>
        <v>0.495</v>
      </c>
      <c r="M160">
        <f t="shared" si="25"/>
        <v>0.495</v>
      </c>
      <c r="S160">
        <v>9927.5</v>
      </c>
      <c r="U160">
        <v>24067.870118204108</v>
      </c>
      <c r="W160">
        <v>0.40141379310344827</v>
      </c>
      <c r="X160">
        <v>0.495</v>
      </c>
    </row>
    <row r="161" spans="1:24" x14ac:dyDescent="0.2">
      <c r="A161">
        <v>157</v>
      </c>
      <c r="B161">
        <f t="shared" si="22"/>
        <v>787.43200000000002</v>
      </c>
      <c r="C161">
        <f t="shared" si="26"/>
        <v>0</v>
      </c>
      <c r="D161">
        <f t="shared" si="26"/>
        <v>0</v>
      </c>
      <c r="E161">
        <f t="shared" si="23"/>
        <v>1840.7836963886887</v>
      </c>
      <c r="F161">
        <f t="shared" si="23"/>
        <v>23009.796204858609</v>
      </c>
      <c r="G161">
        <f t="shared" si="23"/>
        <v>23009.796204858609</v>
      </c>
      <c r="H161">
        <f t="shared" si="24"/>
        <v>0.29909793103448273</v>
      </c>
      <c r="I161" s="2">
        <v>0.57399999999999995</v>
      </c>
      <c r="J161">
        <f t="shared" si="24"/>
        <v>0.41541379310344828</v>
      </c>
      <c r="K161">
        <f t="shared" si="25"/>
        <v>0.50724999999999998</v>
      </c>
      <c r="L161">
        <f t="shared" si="25"/>
        <v>0.50724999999999998</v>
      </c>
      <c r="M161">
        <f t="shared" si="25"/>
        <v>0.50724999999999998</v>
      </c>
      <c r="S161">
        <v>9842.9</v>
      </c>
      <c r="U161">
        <v>23009.796204858609</v>
      </c>
      <c r="W161">
        <v>0.41541379310344828</v>
      </c>
      <c r="X161">
        <v>0.50724999999999998</v>
      </c>
    </row>
    <row r="162" spans="1:24" x14ac:dyDescent="0.2">
      <c r="A162">
        <v>158</v>
      </c>
      <c r="B162">
        <f t="shared" si="22"/>
        <v>783</v>
      </c>
      <c r="C162">
        <f t="shared" si="26"/>
        <v>0</v>
      </c>
      <c r="D162">
        <f t="shared" si="26"/>
        <v>0</v>
      </c>
      <c r="E162">
        <f t="shared" si="23"/>
        <v>1637.3022339497657</v>
      </c>
      <c r="F162">
        <f t="shared" si="23"/>
        <v>20466.277924372069</v>
      </c>
      <c r="G162">
        <f t="shared" si="23"/>
        <v>20466.277924372069</v>
      </c>
      <c r="H162">
        <f t="shared" si="24"/>
        <v>0.29740965517241374</v>
      </c>
      <c r="I162" s="3">
        <v>0.49399999999999999</v>
      </c>
      <c r="J162">
        <f t="shared" si="24"/>
        <v>0.41306896551724132</v>
      </c>
      <c r="K162">
        <f t="shared" si="25"/>
        <v>0.45965</v>
      </c>
      <c r="L162">
        <f t="shared" si="25"/>
        <v>0.45965</v>
      </c>
      <c r="M162">
        <f t="shared" si="25"/>
        <v>0.45965</v>
      </c>
      <c r="S162">
        <v>9787.5</v>
      </c>
      <c r="U162">
        <v>20466.277924372069</v>
      </c>
      <c r="W162">
        <v>0.41306896551724132</v>
      </c>
      <c r="X162">
        <v>0.45965</v>
      </c>
    </row>
    <row r="163" spans="1:24" x14ac:dyDescent="0.2">
      <c r="A163">
        <v>159</v>
      </c>
      <c r="B163">
        <f t="shared" si="22"/>
        <v>774.84800000000007</v>
      </c>
      <c r="C163">
        <f t="shared" si="26"/>
        <v>0</v>
      </c>
      <c r="D163">
        <f t="shared" si="26"/>
        <v>0</v>
      </c>
      <c r="E163">
        <f t="shared" si="23"/>
        <v>1435.7507912282215</v>
      </c>
      <c r="F163">
        <f t="shared" si="23"/>
        <v>17946.884890352769</v>
      </c>
      <c r="G163">
        <f t="shared" si="23"/>
        <v>17946.884890352769</v>
      </c>
      <c r="H163">
        <f t="shared" si="24"/>
        <v>0.29336275862068961</v>
      </c>
      <c r="I163" s="2">
        <v>0.40100000000000002</v>
      </c>
      <c r="J163">
        <f t="shared" si="24"/>
        <v>0.40744827586206894</v>
      </c>
      <c r="K163">
        <f t="shared" si="25"/>
        <v>0.33999999999999997</v>
      </c>
      <c r="L163">
        <f t="shared" si="25"/>
        <v>0.33999999999999997</v>
      </c>
      <c r="M163">
        <f t="shared" si="25"/>
        <v>0.33999999999999997</v>
      </c>
      <c r="S163">
        <v>9685.6</v>
      </c>
      <c r="U163">
        <v>17946.884890352769</v>
      </c>
      <c r="W163">
        <v>0.40744827586206894</v>
      </c>
      <c r="X163">
        <v>0.33999999999999997</v>
      </c>
    </row>
    <row r="164" spans="1:24" x14ac:dyDescent="0.2">
      <c r="A164">
        <v>160</v>
      </c>
      <c r="B164">
        <f t="shared" si="22"/>
        <v>774.86399999999992</v>
      </c>
      <c r="C164">
        <f t="shared" si="26"/>
        <v>0</v>
      </c>
      <c r="D164">
        <f t="shared" si="26"/>
        <v>0</v>
      </c>
      <c r="E164">
        <f t="shared" si="23"/>
        <v>1326.5010093438261</v>
      </c>
      <c r="F164">
        <f t="shared" si="23"/>
        <v>16581.262616797827</v>
      </c>
      <c r="G164">
        <f t="shared" si="23"/>
        <v>16581.262616797827</v>
      </c>
      <c r="H164">
        <f t="shared" si="24"/>
        <v>0.35496</v>
      </c>
      <c r="I164" s="3">
        <v>0.32500000000000001</v>
      </c>
      <c r="J164">
        <f t="shared" si="24"/>
        <v>0.49299999999999999</v>
      </c>
      <c r="K164">
        <f t="shared" si="25"/>
        <v>0.17815</v>
      </c>
      <c r="L164">
        <f t="shared" si="25"/>
        <v>0.17815</v>
      </c>
      <c r="M164">
        <f t="shared" si="25"/>
        <v>0.17815</v>
      </c>
      <c r="S164">
        <v>9685.7999999999993</v>
      </c>
      <c r="U164">
        <v>16581.262616797827</v>
      </c>
      <c r="W164">
        <v>0.49299999999999999</v>
      </c>
      <c r="X164">
        <v>0.17815</v>
      </c>
    </row>
    <row r="165" spans="1:24" x14ac:dyDescent="0.2">
      <c r="A165">
        <v>161</v>
      </c>
      <c r="B165">
        <f t="shared" si="22"/>
        <v>784.80799999999999</v>
      </c>
      <c r="C165">
        <f t="shared" si="26"/>
        <v>0</v>
      </c>
      <c r="D165">
        <f t="shared" si="26"/>
        <v>0</v>
      </c>
      <c r="E165">
        <f t="shared" si="23"/>
        <v>1503.5569433625069</v>
      </c>
      <c r="F165">
        <f t="shared" si="23"/>
        <v>18794.461792031336</v>
      </c>
      <c r="G165">
        <f t="shared" si="23"/>
        <v>18794.461792031336</v>
      </c>
      <c r="H165">
        <f t="shared" si="24"/>
        <v>0.43915034482758619</v>
      </c>
      <c r="I165" s="2">
        <v>0.28699999999999998</v>
      </c>
      <c r="J165">
        <f t="shared" si="24"/>
        <v>0.60993103448275865</v>
      </c>
      <c r="K165">
        <f t="shared" si="25"/>
        <v>3.5349999999999999E-2</v>
      </c>
      <c r="L165">
        <f t="shared" si="25"/>
        <v>3.5349999999999999E-2</v>
      </c>
      <c r="M165">
        <f t="shared" si="25"/>
        <v>3.5349999999999999E-2</v>
      </c>
      <c r="S165">
        <v>9810.1</v>
      </c>
      <c r="U165">
        <v>18794.461792031336</v>
      </c>
      <c r="W165">
        <v>0.60993103448275865</v>
      </c>
      <c r="X165">
        <v>3.5349999999999999E-2</v>
      </c>
    </row>
    <row r="166" spans="1:24" x14ac:dyDescent="0.2">
      <c r="A166">
        <v>162</v>
      </c>
      <c r="B166">
        <f t="shared" si="22"/>
        <v>799.88800000000003</v>
      </c>
      <c r="C166">
        <f t="shared" si="26"/>
        <v>0</v>
      </c>
      <c r="D166">
        <f t="shared" si="26"/>
        <v>0</v>
      </c>
      <c r="E166">
        <f t="shared" si="23"/>
        <v>1732.8179770080687</v>
      </c>
      <c r="F166">
        <f t="shared" si="23"/>
        <v>21660.224712600859</v>
      </c>
      <c r="G166">
        <f t="shared" si="23"/>
        <v>21660.224712600859</v>
      </c>
      <c r="H166">
        <f t="shared" si="24"/>
        <v>0.48510620689655171</v>
      </c>
      <c r="I166" s="3">
        <v>0.26100000000000001</v>
      </c>
      <c r="J166">
        <f t="shared" si="24"/>
        <v>0.6737586206896552</v>
      </c>
      <c r="K166">
        <f t="shared" si="25"/>
        <v>0</v>
      </c>
      <c r="L166">
        <f t="shared" si="25"/>
        <v>0</v>
      </c>
      <c r="M166">
        <f t="shared" si="25"/>
        <v>0</v>
      </c>
      <c r="S166">
        <v>9998.6</v>
      </c>
      <c r="U166">
        <v>21660.224712600859</v>
      </c>
      <c r="W166">
        <v>0.6737586206896552</v>
      </c>
      <c r="X166">
        <v>0</v>
      </c>
    </row>
    <row r="167" spans="1:24" x14ac:dyDescent="0.2">
      <c r="A167">
        <v>163</v>
      </c>
      <c r="B167">
        <f t="shared" si="22"/>
        <v>787.55200000000002</v>
      </c>
      <c r="C167">
        <f t="shared" si="26"/>
        <v>0</v>
      </c>
      <c r="D167">
        <f t="shared" si="26"/>
        <v>0</v>
      </c>
      <c r="E167">
        <f t="shared" si="23"/>
        <v>1819.2190551232241</v>
      </c>
      <c r="F167">
        <f t="shared" si="23"/>
        <v>22740.238189040301</v>
      </c>
      <c r="G167">
        <f t="shared" si="23"/>
        <v>22740.238189040301</v>
      </c>
      <c r="H167">
        <f t="shared" si="24"/>
        <v>0.50126896551724143</v>
      </c>
      <c r="I167" s="2">
        <v>0.249</v>
      </c>
      <c r="J167">
        <f t="shared" si="24"/>
        <v>0.69620689655172419</v>
      </c>
      <c r="K167">
        <f t="shared" si="25"/>
        <v>0</v>
      </c>
      <c r="L167">
        <f t="shared" si="25"/>
        <v>0</v>
      </c>
      <c r="M167">
        <f t="shared" si="25"/>
        <v>0</v>
      </c>
      <c r="S167">
        <v>9844.4</v>
      </c>
      <c r="U167">
        <v>22740.238189040301</v>
      </c>
      <c r="W167">
        <v>0.69620689655172419</v>
      </c>
      <c r="X167">
        <v>0</v>
      </c>
    </row>
    <row r="168" spans="1:24" x14ac:dyDescent="0.2">
      <c r="A168">
        <v>164</v>
      </c>
      <c r="B168">
        <f t="shared" si="22"/>
        <v>742.08800000000008</v>
      </c>
      <c r="C168">
        <f t="shared" si="26"/>
        <v>0</v>
      </c>
      <c r="D168">
        <f t="shared" si="26"/>
        <v>0</v>
      </c>
      <c r="E168">
        <f t="shared" si="23"/>
        <v>1785.3681085361191</v>
      </c>
      <c r="F168">
        <f t="shared" si="23"/>
        <v>22317.101356701489</v>
      </c>
      <c r="G168">
        <f t="shared" si="23"/>
        <v>22317.101356701489</v>
      </c>
      <c r="H168">
        <f t="shared" si="24"/>
        <v>0.49436689655172406</v>
      </c>
      <c r="I168" s="3">
        <v>0.23400000000000001</v>
      </c>
      <c r="J168">
        <f t="shared" si="24"/>
        <v>0.68662068965517231</v>
      </c>
      <c r="K168">
        <f t="shared" si="25"/>
        <v>0</v>
      </c>
      <c r="L168">
        <f t="shared" si="25"/>
        <v>0</v>
      </c>
      <c r="M168">
        <f t="shared" si="25"/>
        <v>0</v>
      </c>
      <c r="S168">
        <v>9276.1</v>
      </c>
      <c r="U168">
        <v>22317.101356701489</v>
      </c>
      <c r="W168">
        <v>0.68662068965517231</v>
      </c>
      <c r="X168">
        <v>0</v>
      </c>
    </row>
    <row r="169" spans="1:24" x14ac:dyDescent="0.2">
      <c r="A169">
        <v>165</v>
      </c>
      <c r="B169">
        <f t="shared" si="22"/>
        <v>700.89600000000007</v>
      </c>
      <c r="C169">
        <f t="shared" si="26"/>
        <v>0</v>
      </c>
      <c r="D169">
        <f t="shared" si="26"/>
        <v>0</v>
      </c>
      <c r="E169">
        <f t="shared" si="23"/>
        <v>1717.5066234592016</v>
      </c>
      <c r="F169">
        <f t="shared" si="23"/>
        <v>21468.832793240021</v>
      </c>
      <c r="G169">
        <f t="shared" si="23"/>
        <v>21468.832793240021</v>
      </c>
      <c r="H169">
        <f t="shared" si="24"/>
        <v>0.46747862068965523</v>
      </c>
      <c r="I169" s="2">
        <v>0.218</v>
      </c>
      <c r="J169">
        <f t="shared" si="24"/>
        <v>0.64927586206896559</v>
      </c>
      <c r="K169">
        <f t="shared" si="25"/>
        <v>0</v>
      </c>
      <c r="L169">
        <f t="shared" si="25"/>
        <v>0</v>
      </c>
      <c r="M169">
        <f t="shared" si="25"/>
        <v>0</v>
      </c>
      <c r="S169">
        <v>8761.2000000000007</v>
      </c>
      <c r="U169">
        <v>21468.832793240021</v>
      </c>
      <c r="W169">
        <v>0.64927586206896559</v>
      </c>
      <c r="X169">
        <v>0</v>
      </c>
    </row>
    <row r="170" spans="1:24" x14ac:dyDescent="0.2">
      <c r="A170">
        <v>166</v>
      </c>
      <c r="B170">
        <f t="shared" si="22"/>
        <v>648.22400000000005</v>
      </c>
      <c r="C170">
        <f t="shared" si="26"/>
        <v>0</v>
      </c>
      <c r="D170">
        <f t="shared" si="26"/>
        <v>0</v>
      </c>
      <c r="E170">
        <f t="shared" si="23"/>
        <v>1734.1509967825441</v>
      </c>
      <c r="F170">
        <f t="shared" si="23"/>
        <v>21676.887459781799</v>
      </c>
      <c r="G170">
        <f t="shared" si="23"/>
        <v>21676.887459781799</v>
      </c>
      <c r="H170">
        <f t="shared" si="24"/>
        <v>0.40513655172413798</v>
      </c>
      <c r="I170" s="3">
        <v>0.21</v>
      </c>
      <c r="J170">
        <f t="shared" si="24"/>
        <v>0.56268965517241387</v>
      </c>
      <c r="K170">
        <f t="shared" si="25"/>
        <v>0</v>
      </c>
      <c r="L170">
        <f t="shared" si="25"/>
        <v>0</v>
      </c>
      <c r="M170">
        <f t="shared" si="25"/>
        <v>0</v>
      </c>
      <c r="S170">
        <v>8102.8</v>
      </c>
      <c r="U170">
        <v>21676.887459781799</v>
      </c>
      <c r="W170">
        <v>0.56268965517241387</v>
      </c>
      <c r="X170">
        <v>0</v>
      </c>
    </row>
    <row r="171" spans="1:24" x14ac:dyDescent="0.2">
      <c r="A171">
        <v>167</v>
      </c>
      <c r="B171">
        <f t="shared" si="22"/>
        <v>631.11199999999997</v>
      </c>
      <c r="C171">
        <f t="shared" si="26"/>
        <v>0</v>
      </c>
      <c r="D171">
        <f t="shared" si="26"/>
        <v>0</v>
      </c>
      <c r="E171">
        <f t="shared" si="23"/>
        <v>1476.9398665124713</v>
      </c>
      <c r="F171">
        <f t="shared" si="23"/>
        <v>18461.748331405892</v>
      </c>
      <c r="G171">
        <f t="shared" si="23"/>
        <v>18461.748331405892</v>
      </c>
      <c r="H171">
        <f t="shared" si="24"/>
        <v>0.34006344827586205</v>
      </c>
      <c r="I171" s="2">
        <v>0.22900000000000001</v>
      </c>
      <c r="J171">
        <f t="shared" si="24"/>
        <v>0.47231034482758616</v>
      </c>
      <c r="K171">
        <f t="shared" si="25"/>
        <v>0</v>
      </c>
      <c r="L171">
        <f t="shared" si="25"/>
        <v>0</v>
      </c>
      <c r="M171">
        <f t="shared" si="25"/>
        <v>0</v>
      </c>
      <c r="S171">
        <v>7888.9</v>
      </c>
      <c r="U171">
        <v>18461.748331405892</v>
      </c>
      <c r="W171">
        <v>0.47231034482758616</v>
      </c>
      <c r="X171">
        <v>0</v>
      </c>
    </row>
    <row r="172" spans="1:24" x14ac:dyDescent="0.2">
      <c r="A172">
        <v>168</v>
      </c>
      <c r="B172">
        <f t="shared" si="22"/>
        <v>594.44000000000005</v>
      </c>
      <c r="C172">
        <f t="shared" si="26"/>
        <v>0</v>
      </c>
      <c r="D172">
        <f t="shared" si="26"/>
        <v>0</v>
      </c>
      <c r="E172">
        <f t="shared" si="23"/>
        <v>1039.9264270934593</v>
      </c>
      <c r="F172">
        <f t="shared" si="23"/>
        <v>12999.08033866824</v>
      </c>
      <c r="G172">
        <f t="shared" si="23"/>
        <v>12999.08033866824</v>
      </c>
      <c r="H172">
        <f t="shared" si="24"/>
        <v>0.29830344827586208</v>
      </c>
      <c r="I172" s="3">
        <v>0.28199999999999997</v>
      </c>
      <c r="J172">
        <f t="shared" si="24"/>
        <v>0.41431034482758622</v>
      </c>
      <c r="K172">
        <f t="shared" si="25"/>
        <v>0</v>
      </c>
      <c r="L172">
        <f t="shared" si="25"/>
        <v>0</v>
      </c>
      <c r="M172">
        <f t="shared" si="25"/>
        <v>0</v>
      </c>
      <c r="S172">
        <v>7430.5</v>
      </c>
      <c r="U172">
        <v>12999.08033866824</v>
      </c>
      <c r="W172">
        <v>0.41431034482758622</v>
      </c>
      <c r="X172">
        <v>0</v>
      </c>
    </row>
    <row r="173" spans="1:24" x14ac:dyDescent="0.2">
      <c r="I173" s="2"/>
    </row>
    <row r="174" spans="1:24" x14ac:dyDescent="0.2">
      <c r="I174" s="3"/>
    </row>
    <row r="175" spans="1:24" x14ac:dyDescent="0.2">
      <c r="A175" t="s">
        <v>122</v>
      </c>
      <c r="B175">
        <f>SUM(B5:B172)+Berechnungen!F181</f>
        <v>103284.46399999999</v>
      </c>
      <c r="E175">
        <f t="shared" ref="E175" si="27">SUM(E5:E172)</f>
        <v>217909.12581400259</v>
      </c>
      <c r="I175" s="2"/>
    </row>
    <row r="176" spans="1:24" x14ac:dyDescent="0.2">
      <c r="A176" t="s">
        <v>123</v>
      </c>
      <c r="B176">
        <f>Interface!D42+Interface!D43+Interface!D44+Interface!D47</f>
        <v>1032.84464</v>
      </c>
      <c r="E176">
        <f>Interface!D41+Interface!D46+B178/1000000*Berechnungen!F181</f>
        <v>2179.0912581400253</v>
      </c>
      <c r="I176" s="3"/>
    </row>
    <row r="177" spans="1:9" x14ac:dyDescent="0.2">
      <c r="I177" s="2"/>
    </row>
    <row r="178" spans="1:9" x14ac:dyDescent="0.2">
      <c r="A178" t="s">
        <v>121</v>
      </c>
      <c r="B178">
        <f>B176*1000000/B175</f>
        <v>10000</v>
      </c>
      <c r="C178" t="s">
        <v>92</v>
      </c>
      <c r="E178">
        <f>E176*1000000/E175</f>
        <v>9999.9999999999964</v>
      </c>
      <c r="F178" t="s">
        <v>92</v>
      </c>
      <c r="I178" s="3"/>
    </row>
    <row r="179" spans="1:9" x14ac:dyDescent="0.2">
      <c r="I179" s="2"/>
    </row>
    <row r="180" spans="1:9" x14ac:dyDescent="0.2">
      <c r="I180" s="3"/>
    </row>
    <row r="181" spans="1:9" x14ac:dyDescent="0.2">
      <c r="I181" s="2"/>
    </row>
    <row r="182" spans="1:9" x14ac:dyDescent="0.2">
      <c r="I182" s="3"/>
    </row>
    <row r="183" spans="1:9" x14ac:dyDescent="0.2">
      <c r="I183" s="2"/>
    </row>
    <row r="184" spans="1:9" x14ac:dyDescent="0.2">
      <c r="I184" s="3"/>
    </row>
    <row r="185" spans="1:9" x14ac:dyDescent="0.2">
      <c r="I185" s="2"/>
    </row>
    <row r="332" spans="17:159" x14ac:dyDescent="0.2">
      <c r="Q332">
        <v>0.57794999999999996</v>
      </c>
      <c r="R332">
        <v>0.52085000000000004</v>
      </c>
      <c r="S332">
        <v>0.39439999999999997</v>
      </c>
      <c r="T332">
        <v>0.21625</v>
      </c>
      <c r="U332">
        <v>5.0299999999999997E-2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1.225E-2</v>
      </c>
      <c r="AK332">
        <v>0.10605000000000001</v>
      </c>
      <c r="AL332">
        <v>0.2407</v>
      </c>
      <c r="AM332">
        <v>0.37124999999999997</v>
      </c>
      <c r="AN332">
        <v>0.46100000000000002</v>
      </c>
      <c r="AO332">
        <v>0.48139999999999999</v>
      </c>
      <c r="AP332">
        <v>0.42699999999999994</v>
      </c>
      <c r="AQ332">
        <v>0.31004999999999999</v>
      </c>
      <c r="AR332">
        <v>0.15775</v>
      </c>
      <c r="AS332">
        <v>2.7200000000000002E-2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4.1000000000000003E-3</v>
      </c>
      <c r="BI332">
        <v>8.0250000000000002E-2</v>
      </c>
      <c r="BJ332">
        <v>0.21215000000000001</v>
      </c>
      <c r="BK332">
        <v>0.36720000000000003</v>
      </c>
      <c r="BL332">
        <v>0.50180000000000002</v>
      </c>
      <c r="BM332">
        <v>0.54535</v>
      </c>
      <c r="BN332">
        <v>0.49640000000000006</v>
      </c>
      <c r="BO332">
        <v>0.38895000000000002</v>
      </c>
      <c r="BP332">
        <v>0.23119999999999999</v>
      </c>
      <c r="BQ332">
        <v>6.1199999999999997E-2</v>
      </c>
      <c r="BR332">
        <v>0</v>
      </c>
      <c r="BS332">
        <v>0</v>
      </c>
      <c r="BT332">
        <v>0</v>
      </c>
      <c r="BU332">
        <v>0</v>
      </c>
      <c r="BV332">
        <v>0</v>
      </c>
      <c r="BW332">
        <v>0</v>
      </c>
      <c r="BX332">
        <v>0</v>
      </c>
      <c r="BY332">
        <v>0</v>
      </c>
      <c r="BZ332">
        <v>0</v>
      </c>
      <c r="CA332">
        <v>0</v>
      </c>
      <c r="CB332">
        <v>0</v>
      </c>
      <c r="CC332">
        <v>0</v>
      </c>
      <c r="CD332">
        <v>0</v>
      </c>
      <c r="CE332">
        <v>0</v>
      </c>
      <c r="CF332">
        <v>2.0399999999999998E-2</v>
      </c>
      <c r="CG332">
        <v>0.19855</v>
      </c>
      <c r="CH332">
        <v>0.40255000000000002</v>
      </c>
      <c r="CI332">
        <v>0.57115000000000005</v>
      </c>
      <c r="CJ332">
        <v>0.66500000000000004</v>
      </c>
      <c r="CK332">
        <v>0.67995000000000005</v>
      </c>
      <c r="CL332">
        <v>0.62965000000000004</v>
      </c>
      <c r="CM332">
        <v>0.51269999999999993</v>
      </c>
      <c r="CN332">
        <v>0.32774999999999999</v>
      </c>
      <c r="CO332">
        <v>9.3850000000000003E-2</v>
      </c>
      <c r="CP332">
        <v>0</v>
      </c>
      <c r="CQ332">
        <v>0</v>
      </c>
      <c r="CR332">
        <v>0</v>
      </c>
      <c r="CS332">
        <v>0</v>
      </c>
      <c r="CT332">
        <v>0</v>
      </c>
      <c r="CU332">
        <v>0</v>
      </c>
      <c r="CV332">
        <v>0</v>
      </c>
      <c r="CW332">
        <v>0</v>
      </c>
      <c r="CX332">
        <v>0</v>
      </c>
      <c r="CY332">
        <v>0</v>
      </c>
      <c r="CZ332">
        <v>0</v>
      </c>
      <c r="DA332">
        <v>0</v>
      </c>
      <c r="DB332">
        <v>0</v>
      </c>
      <c r="DC332">
        <v>0</v>
      </c>
      <c r="DD332">
        <v>1.495E-2</v>
      </c>
      <c r="DE332">
        <v>0.12239999999999999</v>
      </c>
      <c r="DF332">
        <v>0.2747</v>
      </c>
      <c r="DG332">
        <v>0.46100000000000002</v>
      </c>
      <c r="DH332">
        <v>0.55349999999999999</v>
      </c>
      <c r="DI332">
        <v>0.5494</v>
      </c>
      <c r="DJ332">
        <v>0.48959999999999998</v>
      </c>
      <c r="DK332">
        <v>0.37534999999999996</v>
      </c>
      <c r="DL332">
        <v>0.2271</v>
      </c>
      <c r="DM332">
        <v>6.8000000000000005E-2</v>
      </c>
      <c r="DN332">
        <v>0</v>
      </c>
      <c r="DO332">
        <v>0</v>
      </c>
      <c r="DP332">
        <v>0</v>
      </c>
      <c r="DQ332">
        <v>0</v>
      </c>
      <c r="DR332">
        <v>0</v>
      </c>
      <c r="DS332">
        <v>0</v>
      </c>
      <c r="DT332">
        <v>0</v>
      </c>
      <c r="DU332">
        <v>0</v>
      </c>
      <c r="DV332">
        <v>0</v>
      </c>
      <c r="DW332">
        <v>0</v>
      </c>
      <c r="DX332">
        <v>0</v>
      </c>
      <c r="DY332">
        <v>0</v>
      </c>
      <c r="DZ332">
        <v>0</v>
      </c>
      <c r="EA332">
        <v>0</v>
      </c>
      <c r="EB332">
        <v>1.09E-2</v>
      </c>
      <c r="EC332">
        <v>9.3850000000000003E-2</v>
      </c>
      <c r="ED332">
        <v>0.21484999999999999</v>
      </c>
      <c r="EE332">
        <v>0.36175000000000002</v>
      </c>
      <c r="EF332">
        <v>0.45694999999999997</v>
      </c>
      <c r="EG332">
        <v>0.48005000000000003</v>
      </c>
      <c r="EH332">
        <v>0.47190000000000004</v>
      </c>
      <c r="EI332">
        <v>0.40255000000000002</v>
      </c>
      <c r="EJ332">
        <v>0.26655000000000001</v>
      </c>
      <c r="EK332">
        <v>8.43E-2</v>
      </c>
      <c r="EL332">
        <v>0</v>
      </c>
      <c r="EM332">
        <v>0</v>
      </c>
      <c r="EN332">
        <v>0</v>
      </c>
      <c r="EO332">
        <v>0</v>
      </c>
      <c r="EP332">
        <v>0</v>
      </c>
      <c r="EQ332">
        <v>0</v>
      </c>
      <c r="ER332">
        <v>0</v>
      </c>
      <c r="ES332">
        <v>0</v>
      </c>
      <c r="ET332">
        <v>0</v>
      </c>
      <c r="EU332">
        <v>0</v>
      </c>
      <c r="EV332">
        <v>0</v>
      </c>
      <c r="EW332">
        <v>0</v>
      </c>
      <c r="EX332">
        <v>0</v>
      </c>
      <c r="EY332">
        <v>0</v>
      </c>
      <c r="EZ332">
        <v>2.4500000000000001E-2</v>
      </c>
      <c r="FA332">
        <v>0.15909999999999999</v>
      </c>
      <c r="FB332">
        <v>0.31819999999999998</v>
      </c>
      <c r="FC332">
        <v>0.46239999999999998</v>
      </c>
    </row>
  </sheetData>
  <sheetProtection sheet="1" objects="1" scenarios="1"/>
  <mergeCells count="5">
    <mergeCell ref="H2:M2"/>
    <mergeCell ref="H3:J3"/>
    <mergeCell ref="K3:M3"/>
    <mergeCell ref="E3:G3"/>
    <mergeCell ref="B3:D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517D1-05E5-4A7A-BA04-E8C2E4CB42D7}">
  <sheetPr codeName="Tabelle4"/>
  <dimension ref="A2:AK181"/>
  <sheetViews>
    <sheetView topLeftCell="J130" workbookViewId="0">
      <selection activeCell="X181" sqref="X181"/>
    </sheetView>
  </sheetViews>
  <sheetFormatPr baseColWidth="10" defaultRowHeight="15" x14ac:dyDescent="0.2"/>
  <cols>
    <col min="2" max="2" width="18.33203125" bestFit="1" customWidth="1"/>
    <col min="3" max="3" width="20.5" bestFit="1" customWidth="1"/>
    <col min="4" max="4" width="8.6640625" bestFit="1" customWidth="1"/>
    <col min="6" max="6" width="19.5" bestFit="1" customWidth="1"/>
    <col min="10" max="10" width="12" bestFit="1" customWidth="1"/>
    <col min="15" max="15" width="11.5" bestFit="1" customWidth="1"/>
    <col min="16" max="16" width="23.5" bestFit="1" customWidth="1"/>
    <col min="17" max="17" width="20.5" bestFit="1" customWidth="1"/>
    <col min="18" max="18" width="17.83203125" bestFit="1" customWidth="1"/>
    <col min="19" max="19" width="11.5" bestFit="1" customWidth="1"/>
    <col min="22" max="22" width="12.6640625" bestFit="1" customWidth="1"/>
    <col min="32" max="32" width="17.5" bestFit="1" customWidth="1"/>
    <col min="33" max="33" width="19.5" bestFit="1" customWidth="1"/>
    <col min="34" max="34" width="16.83203125" bestFit="1" customWidth="1"/>
  </cols>
  <sheetData>
    <row r="2" spans="1:37" x14ac:dyDescent="0.2">
      <c r="A2" t="s">
        <v>60</v>
      </c>
      <c r="E2" t="s">
        <v>61</v>
      </c>
    </row>
    <row r="4" spans="1:37" x14ac:dyDescent="0.2">
      <c r="A4" t="s">
        <v>5</v>
      </c>
    </row>
    <row r="5" spans="1:37" x14ac:dyDescent="0.2">
      <c r="C5" t="s">
        <v>45</v>
      </c>
      <c r="D5" t="s">
        <v>46</v>
      </c>
      <c r="E5" t="s">
        <v>28</v>
      </c>
    </row>
    <row r="6" spans="1:37" x14ac:dyDescent="0.2">
      <c r="B6" t="s">
        <v>65</v>
      </c>
      <c r="C6" t="e">
        <f>Interface!F22/SUM(Interface!$F$22:$F$24)</f>
        <v>#DIV/0!</v>
      </c>
      <c r="D6" t="e">
        <f>Interface!F23/SUM(Interface!$F$22:$F$24)</f>
        <v>#DIV/0!</v>
      </c>
      <c r="E6" t="e">
        <f>Interface!F24/SUM(Interface!$F$22:$F$24)</f>
        <v>#DIV/0!</v>
      </c>
      <c r="AE6" t="s">
        <v>78</v>
      </c>
      <c r="AF6" t="s">
        <v>79</v>
      </c>
    </row>
    <row r="8" spans="1:37" x14ac:dyDescent="0.2">
      <c r="A8" t="s">
        <v>62</v>
      </c>
      <c r="C8" t="s">
        <v>64</v>
      </c>
      <c r="J8" t="s">
        <v>67</v>
      </c>
    </row>
    <row r="9" spans="1:37" x14ac:dyDescent="0.2">
      <c r="A9" t="s">
        <v>59</v>
      </c>
      <c r="B9" t="s">
        <v>63</v>
      </c>
      <c r="C9" t="s">
        <v>45</v>
      </c>
      <c r="D9" t="s">
        <v>46</v>
      </c>
      <c r="E9" t="s">
        <v>28</v>
      </c>
      <c r="F9" t="s">
        <v>66</v>
      </c>
      <c r="G9" t="s">
        <v>96</v>
      </c>
      <c r="H9" t="s">
        <v>113</v>
      </c>
      <c r="J9" t="s">
        <v>119</v>
      </c>
      <c r="K9" t="s">
        <v>114</v>
      </c>
      <c r="L9" t="s">
        <v>130</v>
      </c>
      <c r="M9" t="s">
        <v>120</v>
      </c>
      <c r="N9" t="s">
        <v>69</v>
      </c>
      <c r="O9" t="s">
        <v>70</v>
      </c>
      <c r="P9" t="s">
        <v>73</v>
      </c>
      <c r="Q9" t="s">
        <v>72</v>
      </c>
      <c r="R9" t="s">
        <v>74</v>
      </c>
      <c r="S9" t="s">
        <v>71</v>
      </c>
      <c r="T9" t="s">
        <v>75</v>
      </c>
      <c r="U9" t="s">
        <v>118</v>
      </c>
      <c r="V9" t="s">
        <v>77</v>
      </c>
      <c r="W9" t="s">
        <v>8</v>
      </c>
      <c r="X9" t="s">
        <v>115</v>
      </c>
      <c r="Y9" t="s">
        <v>88</v>
      </c>
      <c r="Z9" t="s">
        <v>117</v>
      </c>
      <c r="AA9" t="s">
        <v>116</v>
      </c>
      <c r="AB9" t="s">
        <v>89</v>
      </c>
      <c r="AC9" t="s">
        <v>101</v>
      </c>
      <c r="AF9" t="s">
        <v>80</v>
      </c>
      <c r="AG9" t="s">
        <v>82</v>
      </c>
      <c r="AH9" t="s">
        <v>85</v>
      </c>
      <c r="AK9" t="s">
        <v>110</v>
      </c>
    </row>
    <row r="10" spans="1:37" x14ac:dyDescent="0.2">
      <c r="A10">
        <v>1</v>
      </c>
      <c r="B10">
        <f>IF(Daten!E5-(Interface!$F$22+Interface!$F$23+Interface!$F$24)&gt;0,Daten!E5-(Interface!$F$22+Interface!$F$23+Interface!$F$24),0)</f>
        <v>1016.8312146035614</v>
      </c>
      <c r="C10">
        <f>IF($B10=0,Daten!$E5*C$6,Interface!$F$22)</f>
        <v>0</v>
      </c>
      <c r="D10">
        <f>IF($B10=0,Daten!$E5*D$6,Interface!$F$23)</f>
        <v>0</v>
      </c>
      <c r="E10">
        <f>IF($B10=0,Daten!$E5*E$6,Interface!$F$24)</f>
        <v>0</v>
      </c>
      <c r="F10">
        <f>C10*Interface!$B$22</f>
        <v>0</v>
      </c>
      <c r="G10">
        <f>D10*Interface!$E$23+E10*Interface!$E$24</f>
        <v>0</v>
      </c>
      <c r="H10" s="1">
        <f>C10*Interface!$D$22+D10*Interface!$D$23+E10*Interface!$D$24+B10*Parameter!$B$6</f>
        <v>10168312.146035613</v>
      </c>
      <c r="J10">
        <f>F10+Daten!B5</f>
        <v>485.99199999999996</v>
      </c>
      <c r="K10">
        <f>Interface!$E$6*Daten!H5</f>
        <v>0</v>
      </c>
      <c r="L10">
        <f>Interface!$E$7*Daten!K5</f>
        <v>0</v>
      </c>
      <c r="M10">
        <f>AH10</f>
        <v>0</v>
      </c>
      <c r="N10">
        <f>Interface!$E$8</f>
        <v>0</v>
      </c>
      <c r="O10">
        <f>Interface!$E$13</f>
        <v>0</v>
      </c>
      <c r="P10">
        <f>IF(SUM(K10:M10)&gt;J10,1,0)</f>
        <v>0</v>
      </c>
      <c r="Q10">
        <f>IF(P10,K10+L10+M10-J10,0)</f>
        <v>0</v>
      </c>
      <c r="R10">
        <f>IF(NOT(P10),J10-SUM(K10:M10),0)</f>
        <v>485.99199999999996</v>
      </c>
      <c r="S10">
        <v>0</v>
      </c>
      <c r="T10">
        <f>IF(P10,S10-S9,0)</f>
        <v>0</v>
      </c>
      <c r="U10">
        <v>0</v>
      </c>
      <c r="V10">
        <f>IF((J10-K10-L10-M10-U10)&gt;0,(J10-K10-L10-M10-U10),0)</f>
        <v>485.99199999999996</v>
      </c>
      <c r="W10">
        <f>IF(V10&lt;=N10,V10,N10)</f>
        <v>0</v>
      </c>
      <c r="X10">
        <f>IF((J10-K10-L10-M10-U10-W10)&gt;0,J10-K10-L10-M10-U10-W10,0)</f>
        <v>485.99199999999996</v>
      </c>
      <c r="Y10">
        <f>IF(P10,K10+L10+M10-T10-J10,0)</f>
        <v>0</v>
      </c>
      <c r="Z10">
        <f>-T10</f>
        <v>0</v>
      </c>
      <c r="AA10">
        <f>-Y10</f>
        <v>0</v>
      </c>
      <c r="AB10">
        <f>K10+L10+M10+U10+W10+X10-Y10-J10-T10</f>
        <v>0</v>
      </c>
      <c r="AC10">
        <f>W10*Interface!$D$8+M10*Interface!$D$9+L10*Interface!$D$7+K10*Interface!$D$6+U10*Interface!$D$13</f>
        <v>0</v>
      </c>
      <c r="AF10">
        <f>Daten!I5*Interface!$E$9</f>
        <v>0</v>
      </c>
      <c r="AG10">
        <f>Interface!$B$17*Interface!$D$17</f>
        <v>0</v>
      </c>
      <c r="AH10">
        <f>IF(AF10&gt;AG10,AG10,AF10)</f>
        <v>0</v>
      </c>
      <c r="AK10">
        <f>K10*Interface!$C$6+L10*Interface!$C$7+W10*Interface!$C$8+AF10*Interface!$C$9+U10*Interface!$C$13+X10*Parameter!$B$6</f>
        <v>4859920</v>
      </c>
    </row>
    <row r="11" spans="1:37" x14ac:dyDescent="0.2">
      <c r="A11">
        <v>2</v>
      </c>
      <c r="B11">
        <f>IF(Daten!E6-(Interface!$F$22+Interface!$F$23+Interface!$F$24)&gt;0,Daten!E6-(Interface!$F$22+Interface!$F$23+Interface!$F$24),0)</f>
        <v>878.9579343435222</v>
      </c>
      <c r="C11">
        <f>IF($B11=0,Daten!$E6*C$6,Interface!$F$22)</f>
        <v>0</v>
      </c>
      <c r="D11">
        <f>IF($B11=0,Daten!$E6*D$6,Interface!$F$23)</f>
        <v>0</v>
      </c>
      <c r="E11">
        <f>IF($B11=0,Daten!$E6*E$6,Interface!$F$24)</f>
        <v>0</v>
      </c>
      <c r="F11">
        <f>C11*Interface!$B$22</f>
        <v>0</v>
      </c>
      <c r="G11">
        <f>D11*Interface!$E$23+E11*Interface!$E$24</f>
        <v>0</v>
      </c>
      <c r="H11" s="1">
        <f>C11*Interface!$D$22+D11*Interface!$D$23+E11*Interface!$D$24+B11*Parameter!$B$6</f>
        <v>8789579.3434352223</v>
      </c>
      <c r="J11">
        <f>F11+Daten!B6</f>
        <v>468.2</v>
      </c>
      <c r="K11">
        <f>Interface!$E$6*Daten!H6</f>
        <v>0</v>
      </c>
      <c r="L11">
        <f>Interface!$E$7*Daten!K6</f>
        <v>0</v>
      </c>
      <c r="M11">
        <f t="shared" ref="M11:M74" si="0">AH11</f>
        <v>0</v>
      </c>
      <c r="N11">
        <f>Interface!$E$8</f>
        <v>0</v>
      </c>
      <c r="O11">
        <f>Interface!$E$13</f>
        <v>0</v>
      </c>
      <c r="P11">
        <f t="shared" ref="P11:P74" si="1">IF(SUM(K11:M11)&gt;J11,1,0)</f>
        <v>0</v>
      </c>
      <c r="Q11">
        <f t="shared" ref="Q11:Q42" si="2">IF((K11+L11+M11)&gt;J11,K11+L11+M11-J11,0)</f>
        <v>0</v>
      </c>
      <c r="R11">
        <f t="shared" ref="R11:R74" si="3">IF(NOT(P11),J11-SUM(K11:M11),0)</f>
        <v>468.2</v>
      </c>
      <c r="S11">
        <f>IF(P11,IF((S10+Q11)&lt;O11,S10+Q11,O10),IF((S10-R11)&gt;0,S10-R11,0))</f>
        <v>0</v>
      </c>
      <c r="T11">
        <f>IF(P11,S11-S10,0)</f>
        <v>0</v>
      </c>
      <c r="U11">
        <f>IF(NOT(P11),S10-S11,0)</f>
        <v>0</v>
      </c>
      <c r="V11">
        <f t="shared" ref="V11:V74" si="4">IF((J11-K11-L11-M11-U11)&gt;0,(J11-K11-L11-M11-U11),0)</f>
        <v>468.2</v>
      </c>
      <c r="W11">
        <f t="shared" ref="W11:W74" si="5">IF(V11&lt;=N11,V11,N11)</f>
        <v>0</v>
      </c>
      <c r="X11">
        <f t="shared" ref="X11:X74" si="6">IF((J11-K11-L11-M11-U11-W11)&gt;0,J11-K11-L11-M11-U11-W11,0)</f>
        <v>468.2</v>
      </c>
      <c r="Y11">
        <f t="shared" ref="Y11:Y74" si="7">IF(P11,K11+L11+M11-T11-J11,0)</f>
        <v>0</v>
      </c>
      <c r="Z11">
        <f t="shared" ref="Z11:Z74" si="8">-T11</f>
        <v>0</v>
      </c>
      <c r="AA11">
        <f t="shared" ref="AA11:AA74" si="9">-Y11</f>
        <v>0</v>
      </c>
      <c r="AB11">
        <f t="shared" ref="AB11:AB74" si="10">K11+L11+M11+U11+W11+X11-Y11-J11-T11</f>
        <v>0</v>
      </c>
      <c r="AC11">
        <f>W11*Interface!$D$8+M11*Interface!$D$9+L11*Interface!$D$7+K11*Interface!$D$6+U11*Interface!$D$13</f>
        <v>0</v>
      </c>
      <c r="AF11">
        <f>Daten!I6*Interface!$E$9</f>
        <v>0</v>
      </c>
      <c r="AG11">
        <f>Interface!$B$17*Interface!$D$17</f>
        <v>0</v>
      </c>
      <c r="AH11">
        <f t="shared" ref="AH11:AH74" si="11">IF(AF11&gt;AG11,AG11,AF11)</f>
        <v>0</v>
      </c>
      <c r="AK11">
        <f>K11*Interface!$C$6+L11*Interface!$C$7+W11*Interface!$C$8+AF11*Interface!$C$9+U11*Interface!$C$13+X11*Parameter!$B$6</f>
        <v>4682000</v>
      </c>
    </row>
    <row r="12" spans="1:37" x14ac:dyDescent="0.2">
      <c r="A12">
        <v>3</v>
      </c>
      <c r="B12">
        <f>IF(Daten!E7-(Interface!$F$22+Interface!$F$23+Interface!$F$24)&gt;0,Daten!E7-(Interface!$F$22+Interface!$F$23+Interface!$F$24),0)</f>
        <v>888.30992639261854</v>
      </c>
      <c r="C12">
        <f>IF($B12=0,Daten!$E7*C$6,Interface!$F$22)</f>
        <v>0</v>
      </c>
      <c r="D12">
        <f>IF($B12=0,Daten!$E7*D$6,Interface!$F$23)</f>
        <v>0</v>
      </c>
      <c r="E12">
        <f>IF($B12=0,Daten!$E7*E$6,Interface!$F$24)</f>
        <v>0</v>
      </c>
      <c r="F12">
        <f>C12*Interface!$B$22</f>
        <v>0</v>
      </c>
      <c r="G12">
        <f>D12*Interface!$E$23+E12*Interface!$E$24</f>
        <v>0</v>
      </c>
      <c r="H12" s="1">
        <f>C12*Interface!$D$22+D12*Interface!$D$23+E12*Interface!$D$24+B12*Parameter!$B$6</f>
        <v>8883099.2639261857</v>
      </c>
      <c r="J12">
        <f>F12+Daten!B7</f>
        <v>449.536</v>
      </c>
      <c r="K12">
        <f>Interface!$E$6*Daten!H7</f>
        <v>0</v>
      </c>
      <c r="L12">
        <f>Interface!$E$7*Daten!K7</f>
        <v>0</v>
      </c>
      <c r="M12">
        <f t="shared" si="0"/>
        <v>0</v>
      </c>
      <c r="N12">
        <f>Interface!$E$8</f>
        <v>0</v>
      </c>
      <c r="O12">
        <f>Interface!$E$13</f>
        <v>0</v>
      </c>
      <c r="P12">
        <f t="shared" si="1"/>
        <v>0</v>
      </c>
      <c r="Q12">
        <f t="shared" si="2"/>
        <v>0</v>
      </c>
      <c r="R12">
        <f t="shared" si="3"/>
        <v>449.536</v>
      </c>
      <c r="S12">
        <f t="shared" ref="S12:S75" si="12">IF(P12,IF((S11+Q12)&lt;O12,S11+Q12,O11),IF((S11-R12)&gt;0,S11-R12,0))</f>
        <v>0</v>
      </c>
      <c r="T12">
        <f t="shared" ref="T12:T16" si="13">IF(P12,S12-S11,0)</f>
        <v>0</v>
      </c>
      <c r="U12">
        <f t="shared" ref="U12:U75" si="14">IF(NOT(P12),S11-S12,0)</f>
        <v>0</v>
      </c>
      <c r="V12">
        <f t="shared" si="4"/>
        <v>449.536</v>
      </c>
      <c r="W12">
        <f t="shared" si="5"/>
        <v>0</v>
      </c>
      <c r="X12">
        <f t="shared" si="6"/>
        <v>449.536</v>
      </c>
      <c r="Y12">
        <f t="shared" si="7"/>
        <v>0</v>
      </c>
      <c r="Z12">
        <f t="shared" si="8"/>
        <v>0</v>
      </c>
      <c r="AA12">
        <f t="shared" si="9"/>
        <v>0</v>
      </c>
      <c r="AB12">
        <f t="shared" si="10"/>
        <v>0</v>
      </c>
      <c r="AC12">
        <f>W12*Interface!$D$8+M12*Interface!$D$9+L12*Interface!$D$7+K12*Interface!$D$6+U12*Interface!$D$13</f>
        <v>0</v>
      </c>
      <c r="AF12">
        <f>Daten!I7*Interface!$E$9</f>
        <v>0</v>
      </c>
      <c r="AG12">
        <f>Interface!$B$17*Interface!$D$17</f>
        <v>0</v>
      </c>
      <c r="AH12">
        <f t="shared" si="11"/>
        <v>0</v>
      </c>
      <c r="AK12">
        <f>K12*Interface!$C$6+L12*Interface!$C$7+W12*Interface!$C$8+AF12*Interface!$C$9+U12*Interface!$C$13+X12*Parameter!$B$6</f>
        <v>4495360</v>
      </c>
    </row>
    <row r="13" spans="1:37" x14ac:dyDescent="0.2">
      <c r="A13">
        <v>4</v>
      </c>
      <c r="B13">
        <f>IF(Daten!E8-(Interface!$F$22+Interface!$F$23+Interface!$F$24)&gt;0,Daten!E8-(Interface!$F$22+Interface!$F$23+Interface!$F$24),0)</f>
        <v>864.09051965301296</v>
      </c>
      <c r="C13">
        <f>IF($B13=0,Daten!$E8*C$6,Interface!$F$22)</f>
        <v>0</v>
      </c>
      <c r="D13">
        <f>IF($B13=0,Daten!$E8*D$6,Interface!$F$23)</f>
        <v>0</v>
      </c>
      <c r="E13">
        <f>IF($B13=0,Daten!$E8*E$6,Interface!$F$24)</f>
        <v>0</v>
      </c>
      <c r="F13">
        <f>C13*Interface!$B$22</f>
        <v>0</v>
      </c>
      <c r="G13">
        <f>D13*Interface!$E$23+E13*Interface!$E$24</f>
        <v>0</v>
      </c>
      <c r="H13" s="1">
        <f>C13*Interface!$D$22+D13*Interface!$D$23+E13*Interface!$D$24+B13*Parameter!$B$6</f>
        <v>8640905.1965301298</v>
      </c>
      <c r="J13">
        <f>F13+Daten!B8</f>
        <v>425.91199999999998</v>
      </c>
      <c r="K13">
        <f>Interface!$E$6*Daten!H8</f>
        <v>0</v>
      </c>
      <c r="L13">
        <f>Interface!$E$7*Daten!K8</f>
        <v>0</v>
      </c>
      <c r="M13">
        <f t="shared" si="0"/>
        <v>0</v>
      </c>
      <c r="N13">
        <f>Interface!$E$8</f>
        <v>0</v>
      </c>
      <c r="O13">
        <f>Interface!$E$13</f>
        <v>0</v>
      </c>
      <c r="P13">
        <f t="shared" si="1"/>
        <v>0</v>
      </c>
      <c r="Q13">
        <f t="shared" si="2"/>
        <v>0</v>
      </c>
      <c r="R13">
        <f t="shared" si="3"/>
        <v>425.91199999999998</v>
      </c>
      <c r="S13">
        <f t="shared" si="12"/>
        <v>0</v>
      </c>
      <c r="T13">
        <f t="shared" si="13"/>
        <v>0</v>
      </c>
      <c r="U13">
        <f t="shared" si="14"/>
        <v>0</v>
      </c>
      <c r="V13">
        <f t="shared" si="4"/>
        <v>425.91199999999998</v>
      </c>
      <c r="W13">
        <f t="shared" si="5"/>
        <v>0</v>
      </c>
      <c r="X13">
        <f t="shared" si="6"/>
        <v>425.91199999999998</v>
      </c>
      <c r="Y13">
        <f t="shared" si="7"/>
        <v>0</v>
      </c>
      <c r="Z13">
        <f t="shared" si="8"/>
        <v>0</v>
      </c>
      <c r="AA13">
        <f t="shared" si="9"/>
        <v>0</v>
      </c>
      <c r="AB13">
        <f t="shared" si="10"/>
        <v>0</v>
      </c>
      <c r="AC13">
        <f>W13*Interface!$D$8+M13*Interface!$D$9+L13*Interface!$D$7+K13*Interface!$D$6+U13*Interface!$D$13</f>
        <v>0</v>
      </c>
      <c r="AF13">
        <f>Daten!I8*Interface!$E$9</f>
        <v>0</v>
      </c>
      <c r="AG13">
        <f>Interface!$B$17*Interface!$D$17</f>
        <v>0</v>
      </c>
      <c r="AH13">
        <f t="shared" si="11"/>
        <v>0</v>
      </c>
      <c r="AK13">
        <f>K13*Interface!$C$6+L13*Interface!$C$7+W13*Interface!$C$8+AF13*Interface!$C$9+U13*Interface!$C$13+X13*Parameter!$B$6</f>
        <v>4259120</v>
      </c>
    </row>
    <row r="14" spans="1:37" x14ac:dyDescent="0.2">
      <c r="A14">
        <v>5</v>
      </c>
      <c r="B14">
        <f>IF(Daten!E9-(Interface!$F$22+Interface!$F$23+Interface!$F$24)&gt;0,Daten!E9-(Interface!$F$22+Interface!$F$23+Interface!$F$24),0)</f>
        <v>842.69467197322365</v>
      </c>
      <c r="C14">
        <f>IF($B14=0,Daten!$E9*C$6,Interface!$F$22)</f>
        <v>0</v>
      </c>
      <c r="D14">
        <f>IF($B14=0,Daten!$E9*D$6,Interface!$F$23)</f>
        <v>0</v>
      </c>
      <c r="E14">
        <f>IF($B14=0,Daten!$E9*E$6,Interface!$F$24)</f>
        <v>0</v>
      </c>
      <c r="F14">
        <f>C14*Interface!$B$22</f>
        <v>0</v>
      </c>
      <c r="G14">
        <f>D14*Interface!$E$23+E14*Interface!$E$24</f>
        <v>0</v>
      </c>
      <c r="H14" s="1">
        <f>C14*Interface!$D$22+D14*Interface!$D$23+E14*Interface!$D$24+B14*Parameter!$B$6</f>
        <v>8426946.7197322361</v>
      </c>
      <c r="J14">
        <f>F14+Daten!B9</f>
        <v>421.86400000000003</v>
      </c>
      <c r="K14">
        <f>Interface!$E$6*Daten!H9</f>
        <v>0</v>
      </c>
      <c r="L14">
        <f>Interface!$E$7*Daten!K9</f>
        <v>0</v>
      </c>
      <c r="M14">
        <f t="shared" si="0"/>
        <v>0</v>
      </c>
      <c r="N14">
        <f>Interface!$E$8</f>
        <v>0</v>
      </c>
      <c r="O14">
        <f>Interface!$E$13</f>
        <v>0</v>
      </c>
      <c r="P14">
        <f t="shared" si="1"/>
        <v>0</v>
      </c>
      <c r="Q14">
        <f t="shared" si="2"/>
        <v>0</v>
      </c>
      <c r="R14">
        <f t="shared" si="3"/>
        <v>421.86400000000003</v>
      </c>
      <c r="S14">
        <f t="shared" si="12"/>
        <v>0</v>
      </c>
      <c r="T14">
        <f t="shared" si="13"/>
        <v>0</v>
      </c>
      <c r="U14">
        <f t="shared" si="14"/>
        <v>0</v>
      </c>
      <c r="V14">
        <f t="shared" si="4"/>
        <v>421.86400000000003</v>
      </c>
      <c r="W14">
        <f t="shared" si="5"/>
        <v>0</v>
      </c>
      <c r="X14">
        <f t="shared" si="6"/>
        <v>421.86400000000003</v>
      </c>
      <c r="Y14">
        <f t="shared" si="7"/>
        <v>0</v>
      </c>
      <c r="Z14">
        <f t="shared" si="8"/>
        <v>0</v>
      </c>
      <c r="AA14">
        <f t="shared" si="9"/>
        <v>0</v>
      </c>
      <c r="AB14">
        <f t="shared" si="10"/>
        <v>0</v>
      </c>
      <c r="AC14">
        <f>W14*Interface!$D$8+M14*Interface!$D$9+L14*Interface!$D$7+K14*Interface!$D$6+U14*Interface!$D$13</f>
        <v>0</v>
      </c>
      <c r="AF14">
        <f>Daten!I9*Interface!$E$9</f>
        <v>0</v>
      </c>
      <c r="AG14">
        <f>Interface!$B$17*Interface!$D$17</f>
        <v>0</v>
      </c>
      <c r="AH14">
        <f t="shared" si="11"/>
        <v>0</v>
      </c>
      <c r="AK14">
        <f>K14*Interface!$C$6+L14*Interface!$C$7+W14*Interface!$C$8+AF14*Interface!$C$9+U14*Interface!$C$13+X14*Parameter!$B$6</f>
        <v>4218640</v>
      </c>
    </row>
    <row r="15" spans="1:37" x14ac:dyDescent="0.2">
      <c r="A15">
        <v>6</v>
      </c>
      <c r="B15">
        <f>IF(Daten!E10-(Interface!$F$22+Interface!$F$23+Interface!$F$24)&gt;0,Daten!E10-(Interface!$F$22+Interface!$F$23+Interface!$F$24),0)</f>
        <v>973.9126514315335</v>
      </c>
      <c r="C15">
        <f>IF($B15=0,Daten!$E10*C$6,Interface!$F$22)</f>
        <v>0</v>
      </c>
      <c r="D15">
        <f>IF($B15=0,Daten!$E10*D$6,Interface!$F$23)</f>
        <v>0</v>
      </c>
      <c r="E15">
        <f>IF($B15=0,Daten!$E10*E$6,Interface!$F$24)</f>
        <v>0</v>
      </c>
      <c r="F15">
        <f>C15*Interface!$B$22</f>
        <v>0</v>
      </c>
      <c r="G15">
        <f>D15*Interface!$E$23+E15*Interface!$E$24</f>
        <v>0</v>
      </c>
      <c r="H15" s="1">
        <f>C15*Interface!$D$22+D15*Interface!$D$23+E15*Interface!$D$24+B15*Parameter!$B$6</f>
        <v>9739126.5143153351</v>
      </c>
      <c r="J15">
        <f>F15+Daten!B10</f>
        <v>435.12</v>
      </c>
      <c r="K15">
        <f>Interface!$E$6*Daten!H10</f>
        <v>0</v>
      </c>
      <c r="L15">
        <f>Interface!$E$7*Daten!K10</f>
        <v>0</v>
      </c>
      <c r="M15">
        <f t="shared" si="0"/>
        <v>0</v>
      </c>
      <c r="N15">
        <f>Interface!$E$8</f>
        <v>0</v>
      </c>
      <c r="O15">
        <f>Interface!$E$13</f>
        <v>0</v>
      </c>
      <c r="P15">
        <f t="shared" si="1"/>
        <v>0</v>
      </c>
      <c r="Q15">
        <f t="shared" si="2"/>
        <v>0</v>
      </c>
      <c r="R15">
        <f t="shared" si="3"/>
        <v>435.12</v>
      </c>
      <c r="S15">
        <f t="shared" si="12"/>
        <v>0</v>
      </c>
      <c r="T15">
        <f t="shared" si="13"/>
        <v>0</v>
      </c>
      <c r="U15">
        <f t="shared" si="14"/>
        <v>0</v>
      </c>
      <c r="V15">
        <f t="shared" si="4"/>
        <v>435.12</v>
      </c>
      <c r="W15">
        <f t="shared" si="5"/>
        <v>0</v>
      </c>
      <c r="X15">
        <f t="shared" si="6"/>
        <v>435.12</v>
      </c>
      <c r="Y15">
        <f t="shared" si="7"/>
        <v>0</v>
      </c>
      <c r="Z15">
        <f t="shared" si="8"/>
        <v>0</v>
      </c>
      <c r="AA15">
        <f t="shared" si="9"/>
        <v>0</v>
      </c>
      <c r="AB15">
        <f t="shared" si="10"/>
        <v>0</v>
      </c>
      <c r="AC15">
        <f>W15*Interface!$D$8+M15*Interface!$D$9+L15*Interface!$D$7+K15*Interface!$D$6+U15*Interface!$D$13</f>
        <v>0</v>
      </c>
      <c r="AF15">
        <f>Daten!I10*Interface!$E$9</f>
        <v>0</v>
      </c>
      <c r="AG15">
        <f>Interface!$B$17*Interface!$D$17</f>
        <v>0</v>
      </c>
      <c r="AH15">
        <f t="shared" si="11"/>
        <v>0</v>
      </c>
      <c r="AK15">
        <f>K15*Interface!$C$6+L15*Interface!$C$7+W15*Interface!$C$8+AF15*Interface!$C$9+U15*Interface!$C$13+X15*Parameter!$B$6</f>
        <v>4351200</v>
      </c>
    </row>
    <row r="16" spans="1:37" x14ac:dyDescent="0.2">
      <c r="A16">
        <v>7</v>
      </c>
      <c r="B16">
        <f>IF(Daten!E11-(Interface!$F$22+Interface!$F$23+Interface!$F$24)&gt;0,Daten!E11-(Interface!$F$22+Interface!$F$23+Interface!$F$24),0)</f>
        <v>1325.2990184965386</v>
      </c>
      <c r="C16">
        <f>IF($B16=0,Daten!$E11*C$6,Interface!$F$22)</f>
        <v>0</v>
      </c>
      <c r="D16">
        <f>IF($B16=0,Daten!$E11*D$6,Interface!$F$23)</f>
        <v>0</v>
      </c>
      <c r="E16">
        <f>IF($B16=0,Daten!$E11*E$6,Interface!$F$24)</f>
        <v>0</v>
      </c>
      <c r="F16">
        <f>C16*Interface!$B$22</f>
        <v>0</v>
      </c>
      <c r="G16">
        <f>D16*Interface!$E$23+E16*Interface!$E$24</f>
        <v>0</v>
      </c>
      <c r="H16" s="1">
        <f>C16*Interface!$D$22+D16*Interface!$D$23+E16*Interface!$D$24+B16*Parameter!$B$6</f>
        <v>13252990.184965385</v>
      </c>
      <c r="J16">
        <f>F16+Daten!B11</f>
        <v>441.32800000000003</v>
      </c>
      <c r="K16">
        <f>Interface!$E$6*Daten!H11</f>
        <v>0</v>
      </c>
      <c r="L16">
        <f>Interface!$E$7*Daten!K11</f>
        <v>0</v>
      </c>
      <c r="M16">
        <f t="shared" si="0"/>
        <v>0</v>
      </c>
      <c r="N16">
        <f>Interface!$E$8</f>
        <v>0</v>
      </c>
      <c r="O16">
        <f>Interface!$E$13</f>
        <v>0</v>
      </c>
      <c r="P16">
        <f t="shared" si="1"/>
        <v>0</v>
      </c>
      <c r="Q16">
        <f t="shared" si="2"/>
        <v>0</v>
      </c>
      <c r="R16">
        <f t="shared" si="3"/>
        <v>441.32800000000003</v>
      </c>
      <c r="S16">
        <f t="shared" si="12"/>
        <v>0</v>
      </c>
      <c r="T16">
        <f t="shared" si="13"/>
        <v>0</v>
      </c>
      <c r="U16">
        <f t="shared" si="14"/>
        <v>0</v>
      </c>
      <c r="V16">
        <f t="shared" si="4"/>
        <v>441.32800000000003</v>
      </c>
      <c r="W16">
        <f t="shared" si="5"/>
        <v>0</v>
      </c>
      <c r="X16">
        <f t="shared" si="6"/>
        <v>441.32800000000003</v>
      </c>
      <c r="Y16">
        <f t="shared" si="7"/>
        <v>0</v>
      </c>
      <c r="Z16">
        <f t="shared" si="8"/>
        <v>0</v>
      </c>
      <c r="AA16">
        <f t="shared" si="9"/>
        <v>0</v>
      </c>
      <c r="AB16">
        <f t="shared" si="10"/>
        <v>0</v>
      </c>
      <c r="AC16">
        <f>W16*Interface!$D$8+M16*Interface!$D$9+L16*Interface!$D$7+K16*Interface!$D$6+U16*Interface!$D$13</f>
        <v>0</v>
      </c>
      <c r="AF16">
        <f>Daten!I11*Interface!$E$9</f>
        <v>0</v>
      </c>
      <c r="AG16">
        <f>Interface!$B$17*Interface!$D$17</f>
        <v>0</v>
      </c>
      <c r="AH16">
        <f t="shared" si="11"/>
        <v>0</v>
      </c>
      <c r="AK16">
        <f>K16*Interface!$C$6+L16*Interface!$C$7+W16*Interface!$C$8+AF16*Interface!$C$9+U16*Interface!$C$13+X16*Parameter!$B$6</f>
        <v>4413280</v>
      </c>
    </row>
    <row r="17" spans="1:37" x14ac:dyDescent="0.2">
      <c r="A17">
        <v>8</v>
      </c>
      <c r="B17">
        <f>IF(Daten!E12-(Interface!$F$22+Interface!$F$23+Interface!$F$24)&gt;0,Daten!E12-(Interface!$F$22+Interface!$F$23+Interface!$F$24),0)</f>
        <v>2094.9416545344102</v>
      </c>
      <c r="C17">
        <f>IF($B17=0,Daten!$E12*C$6,Interface!$F$22)</f>
        <v>0</v>
      </c>
      <c r="D17">
        <f>IF($B17=0,Daten!$E12*D$6,Interface!$F$23)</f>
        <v>0</v>
      </c>
      <c r="E17">
        <f>IF($B17=0,Daten!$E12*E$6,Interface!$F$24)</f>
        <v>0</v>
      </c>
      <c r="F17">
        <f>C17*Interface!$B$22</f>
        <v>0</v>
      </c>
      <c r="G17">
        <f>D17*Interface!$E$23+E17*Interface!$E$24</f>
        <v>0</v>
      </c>
      <c r="H17" s="1">
        <f>C17*Interface!$D$22+D17*Interface!$D$23+E17*Interface!$D$24+B17*Parameter!$B$6</f>
        <v>20949416.545344103</v>
      </c>
      <c r="J17">
        <f>F17+Daten!B12</f>
        <v>475.83199999999999</v>
      </c>
      <c r="K17">
        <f>Interface!$E$6*Daten!H12</f>
        <v>0</v>
      </c>
      <c r="L17">
        <f>Interface!$E$7*Daten!K12</f>
        <v>0</v>
      </c>
      <c r="M17">
        <f t="shared" si="0"/>
        <v>0</v>
      </c>
      <c r="N17">
        <f>Interface!$E$8</f>
        <v>0</v>
      </c>
      <c r="O17">
        <f>Interface!$E$13</f>
        <v>0</v>
      </c>
      <c r="P17">
        <f t="shared" si="1"/>
        <v>0</v>
      </c>
      <c r="Q17">
        <f t="shared" si="2"/>
        <v>0</v>
      </c>
      <c r="R17">
        <f t="shared" si="3"/>
        <v>475.83199999999999</v>
      </c>
      <c r="S17">
        <f t="shared" si="12"/>
        <v>0</v>
      </c>
      <c r="T17">
        <f t="shared" ref="T17:T75" si="15">IF(P17,S17-S16,0)</f>
        <v>0</v>
      </c>
      <c r="U17">
        <f t="shared" si="14"/>
        <v>0</v>
      </c>
      <c r="V17">
        <f t="shared" si="4"/>
        <v>475.83199999999999</v>
      </c>
      <c r="W17">
        <f t="shared" si="5"/>
        <v>0</v>
      </c>
      <c r="X17">
        <f t="shared" si="6"/>
        <v>475.83199999999999</v>
      </c>
      <c r="Y17">
        <f t="shared" si="7"/>
        <v>0</v>
      </c>
      <c r="Z17">
        <f t="shared" si="8"/>
        <v>0</v>
      </c>
      <c r="AA17">
        <f t="shared" si="9"/>
        <v>0</v>
      </c>
      <c r="AB17">
        <f t="shared" si="10"/>
        <v>0</v>
      </c>
      <c r="AC17">
        <f>W17*Interface!$D$8+M17*Interface!$D$9+L17*Interface!$D$7+K17*Interface!$D$6+U17*Interface!$D$13</f>
        <v>0</v>
      </c>
      <c r="AF17">
        <f>Daten!I12*Interface!$E$9</f>
        <v>0</v>
      </c>
      <c r="AG17">
        <f>Interface!$B$17*Interface!$D$17</f>
        <v>0</v>
      </c>
      <c r="AH17">
        <f t="shared" si="11"/>
        <v>0</v>
      </c>
      <c r="AK17">
        <f>K17*Interface!$C$6+L17*Interface!$C$7+W17*Interface!$C$8+AF17*Interface!$C$9+U17*Interface!$C$13+X17*Parameter!$B$6</f>
        <v>4758320</v>
      </c>
    </row>
    <row r="18" spans="1:37" x14ac:dyDescent="0.2">
      <c r="A18">
        <v>9</v>
      </c>
      <c r="B18">
        <f>IF(Daten!E13-(Interface!$F$22+Interface!$F$23+Interface!$F$24)&gt;0,Daten!E13-(Interface!$F$22+Interface!$F$23+Interface!$F$24),0)</f>
        <v>2298.824064029051</v>
      </c>
      <c r="C18">
        <f>IF($B18=0,Daten!$E13*C$6,Interface!$F$22)</f>
        <v>0</v>
      </c>
      <c r="D18">
        <f>IF($B18=0,Daten!$E13*D$6,Interface!$F$23)</f>
        <v>0</v>
      </c>
      <c r="E18">
        <f>IF($B18=0,Daten!$E13*E$6,Interface!$F$24)</f>
        <v>0</v>
      </c>
      <c r="F18">
        <f>C18*Interface!$B$22</f>
        <v>0</v>
      </c>
      <c r="G18">
        <f>D18*Interface!$E$23+E18*Interface!$E$24</f>
        <v>0</v>
      </c>
      <c r="H18" s="1">
        <f>C18*Interface!$D$22+D18*Interface!$D$23+E18*Interface!$D$24+B18*Parameter!$B$6</f>
        <v>22988240.64029051</v>
      </c>
      <c r="J18">
        <f>F18+Daten!B13</f>
        <v>496.29599999999999</v>
      </c>
      <c r="K18">
        <f>Interface!$E$6*Daten!H13</f>
        <v>0</v>
      </c>
      <c r="L18">
        <f>Interface!$E$7*Daten!K13</f>
        <v>0</v>
      </c>
      <c r="M18">
        <f t="shared" si="0"/>
        <v>0</v>
      </c>
      <c r="N18">
        <f>Interface!$E$8</f>
        <v>0</v>
      </c>
      <c r="O18">
        <f>Interface!$E$13</f>
        <v>0</v>
      </c>
      <c r="P18">
        <f t="shared" si="1"/>
        <v>0</v>
      </c>
      <c r="Q18">
        <f t="shared" si="2"/>
        <v>0</v>
      </c>
      <c r="R18">
        <f t="shared" si="3"/>
        <v>496.29599999999999</v>
      </c>
      <c r="S18">
        <f t="shared" si="12"/>
        <v>0</v>
      </c>
      <c r="T18">
        <f t="shared" si="15"/>
        <v>0</v>
      </c>
      <c r="U18">
        <f t="shared" si="14"/>
        <v>0</v>
      </c>
      <c r="V18">
        <f t="shared" si="4"/>
        <v>496.29599999999999</v>
      </c>
      <c r="W18">
        <f t="shared" si="5"/>
        <v>0</v>
      </c>
      <c r="X18">
        <f t="shared" si="6"/>
        <v>496.29599999999999</v>
      </c>
      <c r="Y18">
        <f t="shared" si="7"/>
        <v>0</v>
      </c>
      <c r="Z18">
        <f t="shared" si="8"/>
        <v>0</v>
      </c>
      <c r="AA18">
        <f t="shared" si="9"/>
        <v>0</v>
      </c>
      <c r="AB18">
        <f t="shared" si="10"/>
        <v>0</v>
      </c>
      <c r="AC18">
        <f>W18*Interface!$D$8+M18*Interface!$D$9+L18*Interface!$D$7+K18*Interface!$D$6+U18*Interface!$D$13</f>
        <v>0</v>
      </c>
      <c r="AF18">
        <f>Daten!I13*Interface!$E$9</f>
        <v>0</v>
      </c>
      <c r="AG18">
        <f>Interface!$B$17*Interface!$D$17</f>
        <v>0</v>
      </c>
      <c r="AH18">
        <f t="shared" si="11"/>
        <v>0</v>
      </c>
      <c r="AK18">
        <f>K18*Interface!$C$6+L18*Interface!$C$7+W18*Interface!$C$8+AF18*Interface!$C$9+U18*Interface!$C$13+X18*Parameter!$B$6</f>
        <v>4962960</v>
      </c>
    </row>
    <row r="19" spans="1:37" x14ac:dyDescent="0.2">
      <c r="A19">
        <v>10</v>
      </c>
      <c r="B19">
        <f>IF(Daten!E14-(Interface!$F$22+Interface!$F$23+Interface!$F$24)&gt;0,Daten!E14-(Interface!$F$22+Interface!$F$23+Interface!$F$24),0)</f>
        <v>2105.4462666101231</v>
      </c>
      <c r="C19">
        <f>IF($B19=0,Daten!$E14*C$6,Interface!$F$22)</f>
        <v>0</v>
      </c>
      <c r="D19">
        <f>IF($B19=0,Daten!$E14*D$6,Interface!$F$23)</f>
        <v>0</v>
      </c>
      <c r="E19">
        <f>IF($B19=0,Daten!$E14*E$6,Interface!$F$24)</f>
        <v>0</v>
      </c>
      <c r="F19">
        <f>C19*Interface!$B$22</f>
        <v>0</v>
      </c>
      <c r="G19">
        <f>D19*Interface!$E$23+E19*Interface!$E$24</f>
        <v>0</v>
      </c>
      <c r="H19" s="1">
        <f>C19*Interface!$D$22+D19*Interface!$D$23+E19*Interface!$D$24+B19*Parameter!$B$6</f>
        <v>21054462.666101232</v>
      </c>
      <c r="J19">
        <f>F19+Daten!B14</f>
        <v>523.53599999999994</v>
      </c>
      <c r="K19">
        <f>Interface!$E$6*Daten!H14</f>
        <v>0</v>
      </c>
      <c r="L19">
        <f>Interface!$E$7*Daten!K14</f>
        <v>0</v>
      </c>
      <c r="M19">
        <f t="shared" si="0"/>
        <v>0</v>
      </c>
      <c r="N19">
        <f>Interface!$E$8</f>
        <v>0</v>
      </c>
      <c r="O19">
        <f>Interface!$E$13</f>
        <v>0</v>
      </c>
      <c r="P19">
        <f t="shared" si="1"/>
        <v>0</v>
      </c>
      <c r="Q19">
        <f t="shared" si="2"/>
        <v>0</v>
      </c>
      <c r="R19">
        <f t="shared" si="3"/>
        <v>523.53599999999994</v>
      </c>
      <c r="S19">
        <f t="shared" si="12"/>
        <v>0</v>
      </c>
      <c r="T19">
        <f t="shared" si="15"/>
        <v>0</v>
      </c>
      <c r="U19">
        <f t="shared" si="14"/>
        <v>0</v>
      </c>
      <c r="V19">
        <f t="shared" si="4"/>
        <v>523.53599999999994</v>
      </c>
      <c r="W19">
        <f t="shared" si="5"/>
        <v>0</v>
      </c>
      <c r="X19">
        <f t="shared" si="6"/>
        <v>523.53599999999994</v>
      </c>
      <c r="Y19">
        <f t="shared" si="7"/>
        <v>0</v>
      </c>
      <c r="Z19">
        <f t="shared" si="8"/>
        <v>0</v>
      </c>
      <c r="AA19">
        <f t="shared" si="9"/>
        <v>0</v>
      </c>
      <c r="AB19">
        <f t="shared" si="10"/>
        <v>0</v>
      </c>
      <c r="AC19">
        <f>W19*Interface!$D$8+M19*Interface!$D$9+L19*Interface!$D$7+K19*Interface!$D$6+U19*Interface!$D$13</f>
        <v>0</v>
      </c>
      <c r="AF19">
        <f>Daten!I14*Interface!$E$9</f>
        <v>0</v>
      </c>
      <c r="AG19">
        <f>Interface!$B$17*Interface!$D$17</f>
        <v>0</v>
      </c>
      <c r="AH19">
        <f t="shared" si="11"/>
        <v>0</v>
      </c>
      <c r="AK19">
        <f>K19*Interface!$C$6+L19*Interface!$C$7+W19*Interface!$C$8+AF19*Interface!$C$9+U19*Interface!$C$13+X19*Parameter!$B$6</f>
        <v>5235359.9999999991</v>
      </c>
    </row>
    <row r="20" spans="1:37" x14ac:dyDescent="0.2">
      <c r="A20">
        <v>11</v>
      </c>
      <c r="B20">
        <f>IF(Daten!E15-(Interface!$F$22+Interface!$F$23+Interface!$F$24)&gt;0,Daten!E15-(Interface!$F$22+Interface!$F$23+Interface!$F$24),0)</f>
        <v>1744.9241957623217</v>
      </c>
      <c r="C20">
        <f>IF($B20=0,Daten!$E15*C$6,Interface!$F$22)</f>
        <v>0</v>
      </c>
      <c r="D20">
        <f>IF($B20=0,Daten!$E15*D$6,Interface!$F$23)</f>
        <v>0</v>
      </c>
      <c r="E20">
        <f>IF($B20=0,Daten!$E15*E$6,Interface!$F$24)</f>
        <v>0</v>
      </c>
      <c r="F20">
        <f>C20*Interface!$B$22</f>
        <v>0</v>
      </c>
      <c r="G20">
        <f>D20*Interface!$E$23+E20*Interface!$E$24</f>
        <v>0</v>
      </c>
      <c r="H20" s="1">
        <f>C20*Interface!$D$22+D20*Interface!$D$23+E20*Interface!$D$24+B20*Parameter!$B$6</f>
        <v>17449241.957623217</v>
      </c>
      <c r="J20">
        <f>F20+Daten!B15</f>
        <v>550.73599999999999</v>
      </c>
      <c r="K20">
        <f>Interface!$E$6*Daten!H15</f>
        <v>0</v>
      </c>
      <c r="L20">
        <f>Interface!$E$7*Daten!K15</f>
        <v>0</v>
      </c>
      <c r="M20">
        <f t="shared" si="0"/>
        <v>0</v>
      </c>
      <c r="N20">
        <f>Interface!$E$8</f>
        <v>0</v>
      </c>
      <c r="O20">
        <f>Interface!$E$13</f>
        <v>0</v>
      </c>
      <c r="P20">
        <f t="shared" si="1"/>
        <v>0</v>
      </c>
      <c r="Q20">
        <f t="shared" si="2"/>
        <v>0</v>
      </c>
      <c r="R20">
        <f t="shared" si="3"/>
        <v>550.73599999999999</v>
      </c>
      <c r="S20">
        <f t="shared" si="12"/>
        <v>0</v>
      </c>
      <c r="T20">
        <f t="shared" si="15"/>
        <v>0</v>
      </c>
      <c r="U20">
        <f t="shared" si="14"/>
        <v>0</v>
      </c>
      <c r="V20">
        <f t="shared" si="4"/>
        <v>550.73599999999999</v>
      </c>
      <c r="W20">
        <f t="shared" si="5"/>
        <v>0</v>
      </c>
      <c r="X20">
        <f t="shared" si="6"/>
        <v>550.73599999999999</v>
      </c>
      <c r="Y20">
        <f t="shared" si="7"/>
        <v>0</v>
      </c>
      <c r="Z20">
        <f t="shared" si="8"/>
        <v>0</v>
      </c>
      <c r="AA20">
        <f t="shared" si="9"/>
        <v>0</v>
      </c>
      <c r="AB20">
        <f t="shared" si="10"/>
        <v>0</v>
      </c>
      <c r="AC20">
        <f>W20*Interface!$D$8+M20*Interface!$D$9+L20*Interface!$D$7+K20*Interface!$D$6+U20*Interface!$D$13</f>
        <v>0</v>
      </c>
      <c r="AF20">
        <f>Daten!I15*Interface!$E$9</f>
        <v>0</v>
      </c>
      <c r="AG20">
        <f>Interface!$B$17*Interface!$D$17</f>
        <v>0</v>
      </c>
      <c r="AH20">
        <f t="shared" si="11"/>
        <v>0</v>
      </c>
      <c r="AK20">
        <f>K20*Interface!$C$6+L20*Interface!$C$7+W20*Interface!$C$8+AF20*Interface!$C$9+U20*Interface!$C$13+X20*Parameter!$B$6</f>
        <v>5507360</v>
      </c>
    </row>
    <row r="21" spans="1:37" x14ac:dyDescent="0.2">
      <c r="A21">
        <v>12</v>
      </c>
      <c r="B21">
        <f>IF(Daten!E16-(Interface!$F$22+Interface!$F$23+Interface!$F$24)&gt;0,Daten!E16-(Interface!$F$22+Interface!$F$23+Interface!$F$24),0)</f>
        <v>1549.9924756411297</v>
      </c>
      <c r="C21">
        <f>IF($B21=0,Daten!$E16*C$6,Interface!$F$22)</f>
        <v>0</v>
      </c>
      <c r="D21">
        <f>IF($B21=0,Daten!$E16*D$6,Interface!$F$23)</f>
        <v>0</v>
      </c>
      <c r="E21">
        <f>IF($B21=0,Daten!$E16*E$6,Interface!$F$24)</f>
        <v>0</v>
      </c>
      <c r="F21">
        <f>C21*Interface!$B$22</f>
        <v>0</v>
      </c>
      <c r="G21">
        <f>D21*Interface!$E$23+E21*Interface!$E$24</f>
        <v>0</v>
      </c>
      <c r="H21" s="1">
        <f>C21*Interface!$D$22+D21*Interface!$D$23+E21*Interface!$D$24+B21*Parameter!$B$6</f>
        <v>15499924.756411297</v>
      </c>
      <c r="J21">
        <f>F21+Daten!B16</f>
        <v>565.10400000000004</v>
      </c>
      <c r="K21">
        <f>Interface!$E$6*Daten!H16</f>
        <v>0</v>
      </c>
      <c r="L21">
        <f>Interface!$E$7*Daten!K16</f>
        <v>0</v>
      </c>
      <c r="M21">
        <f t="shared" si="0"/>
        <v>0</v>
      </c>
      <c r="N21">
        <f>Interface!$E$8</f>
        <v>0</v>
      </c>
      <c r="O21">
        <f>Interface!$E$13</f>
        <v>0</v>
      </c>
      <c r="P21">
        <f t="shared" si="1"/>
        <v>0</v>
      </c>
      <c r="Q21">
        <f t="shared" si="2"/>
        <v>0</v>
      </c>
      <c r="R21">
        <f t="shared" si="3"/>
        <v>565.10400000000004</v>
      </c>
      <c r="S21">
        <f t="shared" si="12"/>
        <v>0</v>
      </c>
      <c r="T21">
        <f t="shared" si="15"/>
        <v>0</v>
      </c>
      <c r="U21">
        <f t="shared" si="14"/>
        <v>0</v>
      </c>
      <c r="V21">
        <f t="shared" si="4"/>
        <v>565.10400000000004</v>
      </c>
      <c r="W21">
        <f t="shared" si="5"/>
        <v>0</v>
      </c>
      <c r="X21">
        <f t="shared" si="6"/>
        <v>565.10400000000004</v>
      </c>
      <c r="Y21">
        <f t="shared" si="7"/>
        <v>0</v>
      </c>
      <c r="Z21">
        <f t="shared" si="8"/>
        <v>0</v>
      </c>
      <c r="AA21">
        <f t="shared" si="9"/>
        <v>0</v>
      </c>
      <c r="AB21">
        <f t="shared" si="10"/>
        <v>0</v>
      </c>
      <c r="AC21">
        <f>W21*Interface!$D$8+M21*Interface!$D$9+L21*Interface!$D$7+K21*Interface!$D$6+U21*Interface!$D$13</f>
        <v>0</v>
      </c>
      <c r="AF21">
        <f>Daten!I16*Interface!$E$9</f>
        <v>0</v>
      </c>
      <c r="AG21">
        <f>Interface!$B$17*Interface!$D$17</f>
        <v>0</v>
      </c>
      <c r="AH21">
        <f t="shared" si="11"/>
        <v>0</v>
      </c>
      <c r="AK21">
        <f>K21*Interface!$C$6+L21*Interface!$C$7+W21*Interface!$C$8+AF21*Interface!$C$9+U21*Interface!$C$13+X21*Parameter!$B$6</f>
        <v>5651040</v>
      </c>
    </row>
    <row r="22" spans="1:37" x14ac:dyDescent="0.2">
      <c r="A22">
        <v>13</v>
      </c>
      <c r="B22">
        <f>IF(Daten!E17-(Interface!$F$22+Interface!$F$23+Interface!$F$24)&gt;0,Daten!E17-(Interface!$F$22+Interface!$F$23+Interface!$F$24),0)</f>
        <v>1407.2204853569419</v>
      </c>
      <c r="C22">
        <f>IF($B22=0,Daten!$E17*C$6,Interface!$F$22)</f>
        <v>0</v>
      </c>
      <c r="D22">
        <f>IF($B22=0,Daten!$E17*D$6,Interface!$F$23)</f>
        <v>0</v>
      </c>
      <c r="E22">
        <f>IF($B22=0,Daten!$E17*E$6,Interface!$F$24)</f>
        <v>0</v>
      </c>
      <c r="F22">
        <f>C22*Interface!$B$22</f>
        <v>0</v>
      </c>
      <c r="G22">
        <f>D22*Interface!$E$23+E22*Interface!$E$24</f>
        <v>0</v>
      </c>
      <c r="H22" s="1">
        <f>C22*Interface!$D$22+D22*Interface!$D$23+E22*Interface!$D$24+B22*Parameter!$B$6</f>
        <v>14072204.85356942</v>
      </c>
      <c r="J22">
        <f>F22+Daten!B17</f>
        <v>564.928</v>
      </c>
      <c r="K22">
        <f>Interface!$E$6*Daten!H17</f>
        <v>0</v>
      </c>
      <c r="L22">
        <f>Interface!$E$7*Daten!K17</f>
        <v>0</v>
      </c>
      <c r="M22">
        <f t="shared" si="0"/>
        <v>0</v>
      </c>
      <c r="N22">
        <f>Interface!$E$8</f>
        <v>0</v>
      </c>
      <c r="O22">
        <f>Interface!$E$13</f>
        <v>0</v>
      </c>
      <c r="P22">
        <f t="shared" si="1"/>
        <v>0</v>
      </c>
      <c r="Q22">
        <f t="shared" si="2"/>
        <v>0</v>
      </c>
      <c r="R22">
        <f t="shared" si="3"/>
        <v>564.928</v>
      </c>
      <c r="S22">
        <f t="shared" si="12"/>
        <v>0</v>
      </c>
      <c r="T22">
        <f t="shared" si="15"/>
        <v>0</v>
      </c>
      <c r="U22">
        <f t="shared" si="14"/>
        <v>0</v>
      </c>
      <c r="V22">
        <f t="shared" si="4"/>
        <v>564.928</v>
      </c>
      <c r="W22">
        <f t="shared" si="5"/>
        <v>0</v>
      </c>
      <c r="X22">
        <f t="shared" si="6"/>
        <v>564.928</v>
      </c>
      <c r="Y22">
        <f t="shared" si="7"/>
        <v>0</v>
      </c>
      <c r="Z22">
        <f t="shared" si="8"/>
        <v>0</v>
      </c>
      <c r="AA22">
        <f t="shared" si="9"/>
        <v>0</v>
      </c>
      <c r="AB22">
        <f t="shared" si="10"/>
        <v>0</v>
      </c>
      <c r="AC22">
        <f>W22*Interface!$D$8+M22*Interface!$D$9+L22*Interface!$D$7+K22*Interface!$D$6+U22*Interface!$D$13</f>
        <v>0</v>
      </c>
      <c r="AF22">
        <f>Daten!I17*Interface!$E$9</f>
        <v>0</v>
      </c>
      <c r="AG22">
        <f>Interface!$B$17*Interface!$D$17</f>
        <v>0</v>
      </c>
      <c r="AH22">
        <f t="shared" si="11"/>
        <v>0</v>
      </c>
      <c r="AK22">
        <f>K22*Interface!$C$6+L22*Interface!$C$7+W22*Interface!$C$8+AF22*Interface!$C$9+U22*Interface!$C$13+X22*Parameter!$B$6</f>
        <v>5649280</v>
      </c>
    </row>
    <row r="23" spans="1:37" x14ac:dyDescent="0.2">
      <c r="A23">
        <v>14</v>
      </c>
      <c r="B23">
        <f>IF(Daten!E18-(Interface!$F$22+Interface!$F$23+Interface!$F$24)&gt;0,Daten!E18-(Interface!$F$22+Interface!$F$23+Interface!$F$24),0)</f>
        <v>1326.2931461954131</v>
      </c>
      <c r="C23">
        <f>IF($B23=0,Daten!$E18*C$6,Interface!$F$22)</f>
        <v>0</v>
      </c>
      <c r="D23">
        <f>IF($B23=0,Daten!$E18*D$6,Interface!$F$23)</f>
        <v>0</v>
      </c>
      <c r="E23">
        <f>IF($B23=0,Daten!$E18*E$6,Interface!$F$24)</f>
        <v>0</v>
      </c>
      <c r="F23">
        <f>C23*Interface!$B$22</f>
        <v>0</v>
      </c>
      <c r="G23">
        <f>D23*Interface!$E$23+E23*Interface!$E$24</f>
        <v>0</v>
      </c>
      <c r="H23" s="1">
        <f>C23*Interface!$D$22+D23*Interface!$D$23+E23*Interface!$D$24+B23*Parameter!$B$6</f>
        <v>13262931.461954132</v>
      </c>
      <c r="J23">
        <f>F23+Daten!B18</f>
        <v>563.25599999999997</v>
      </c>
      <c r="K23">
        <f>Interface!$E$6*Daten!H18</f>
        <v>0</v>
      </c>
      <c r="L23">
        <f>Interface!$E$7*Daten!K18</f>
        <v>0</v>
      </c>
      <c r="M23">
        <f t="shared" si="0"/>
        <v>0</v>
      </c>
      <c r="N23">
        <f>Interface!$E$8</f>
        <v>0</v>
      </c>
      <c r="O23">
        <f>Interface!$E$13</f>
        <v>0</v>
      </c>
      <c r="P23">
        <f t="shared" si="1"/>
        <v>0</v>
      </c>
      <c r="Q23">
        <f t="shared" si="2"/>
        <v>0</v>
      </c>
      <c r="R23">
        <f t="shared" si="3"/>
        <v>563.25599999999997</v>
      </c>
      <c r="S23">
        <f t="shared" si="12"/>
        <v>0</v>
      </c>
      <c r="T23">
        <f t="shared" si="15"/>
        <v>0</v>
      </c>
      <c r="U23">
        <f t="shared" si="14"/>
        <v>0</v>
      </c>
      <c r="V23">
        <f t="shared" si="4"/>
        <v>563.25599999999997</v>
      </c>
      <c r="W23">
        <f t="shared" si="5"/>
        <v>0</v>
      </c>
      <c r="X23">
        <f t="shared" si="6"/>
        <v>563.25599999999997</v>
      </c>
      <c r="Y23">
        <f t="shared" si="7"/>
        <v>0</v>
      </c>
      <c r="Z23">
        <f t="shared" si="8"/>
        <v>0</v>
      </c>
      <c r="AA23">
        <f t="shared" si="9"/>
        <v>0</v>
      </c>
      <c r="AB23">
        <f t="shared" si="10"/>
        <v>0</v>
      </c>
      <c r="AC23">
        <f>W23*Interface!$D$8+M23*Interface!$D$9+L23*Interface!$D$7+K23*Interface!$D$6+U23*Interface!$D$13</f>
        <v>0</v>
      </c>
      <c r="AF23">
        <f>Daten!I18*Interface!$E$9</f>
        <v>0</v>
      </c>
      <c r="AG23">
        <f>Interface!$B$17*Interface!$D$17</f>
        <v>0</v>
      </c>
      <c r="AH23">
        <f t="shared" si="11"/>
        <v>0</v>
      </c>
      <c r="AK23">
        <f>K23*Interface!$C$6+L23*Interface!$C$7+W23*Interface!$C$8+AF23*Interface!$C$9+U23*Interface!$C$13+X23*Parameter!$B$6</f>
        <v>5632560</v>
      </c>
    </row>
    <row r="24" spans="1:37" x14ac:dyDescent="0.2">
      <c r="A24">
        <v>15</v>
      </c>
      <c r="B24">
        <f>IF(Daten!E19-(Interface!$F$22+Interface!$F$23+Interface!$F$24)&gt;0,Daten!E19-(Interface!$F$22+Interface!$F$23+Interface!$F$24),0)</f>
        <v>1186.235312450083</v>
      </c>
      <c r="C24">
        <f>IF($B24=0,Daten!$E19*C$6,Interface!$F$22)</f>
        <v>0</v>
      </c>
      <c r="D24">
        <f>IF($B24=0,Daten!$E19*D$6,Interface!$F$23)</f>
        <v>0</v>
      </c>
      <c r="E24">
        <f>IF($B24=0,Daten!$E19*E$6,Interface!$F$24)</f>
        <v>0</v>
      </c>
      <c r="F24">
        <f>C24*Interface!$B$22</f>
        <v>0</v>
      </c>
      <c r="G24">
        <f>D24*Interface!$E$23+E24*Interface!$E$24</f>
        <v>0</v>
      </c>
      <c r="H24" s="1">
        <f>C24*Interface!$D$22+D24*Interface!$D$23+E24*Interface!$D$24+B24*Parameter!$B$6</f>
        <v>11862353.12450083</v>
      </c>
      <c r="J24">
        <f>F24+Daten!B19</f>
        <v>555.024</v>
      </c>
      <c r="K24">
        <f>Interface!$E$6*Daten!H19</f>
        <v>0</v>
      </c>
      <c r="L24">
        <f>Interface!$E$7*Daten!K19</f>
        <v>0</v>
      </c>
      <c r="M24">
        <f t="shared" si="0"/>
        <v>0</v>
      </c>
      <c r="N24">
        <f>Interface!$E$8</f>
        <v>0</v>
      </c>
      <c r="O24">
        <f>Interface!$E$13</f>
        <v>0</v>
      </c>
      <c r="P24">
        <f t="shared" si="1"/>
        <v>0</v>
      </c>
      <c r="Q24">
        <f t="shared" si="2"/>
        <v>0</v>
      </c>
      <c r="R24">
        <f t="shared" si="3"/>
        <v>555.024</v>
      </c>
      <c r="S24">
        <f t="shared" si="12"/>
        <v>0</v>
      </c>
      <c r="T24">
        <f t="shared" si="15"/>
        <v>0</v>
      </c>
      <c r="U24">
        <f t="shared" si="14"/>
        <v>0</v>
      </c>
      <c r="V24">
        <f t="shared" si="4"/>
        <v>555.024</v>
      </c>
      <c r="W24">
        <f t="shared" si="5"/>
        <v>0</v>
      </c>
      <c r="X24">
        <f t="shared" si="6"/>
        <v>555.024</v>
      </c>
      <c r="Y24">
        <f t="shared" si="7"/>
        <v>0</v>
      </c>
      <c r="Z24">
        <f t="shared" si="8"/>
        <v>0</v>
      </c>
      <c r="AA24">
        <f t="shared" si="9"/>
        <v>0</v>
      </c>
      <c r="AB24">
        <f t="shared" si="10"/>
        <v>0</v>
      </c>
      <c r="AC24">
        <f>W24*Interface!$D$8+M24*Interface!$D$9+L24*Interface!$D$7+K24*Interface!$D$6+U24*Interface!$D$13</f>
        <v>0</v>
      </c>
      <c r="AF24">
        <f>Daten!I19*Interface!$E$9</f>
        <v>0</v>
      </c>
      <c r="AG24">
        <f>Interface!$B$17*Interface!$D$17</f>
        <v>0</v>
      </c>
      <c r="AH24">
        <f t="shared" si="11"/>
        <v>0</v>
      </c>
      <c r="AK24">
        <f>K24*Interface!$C$6+L24*Interface!$C$7+W24*Interface!$C$8+AF24*Interface!$C$9+U24*Interface!$C$13+X24*Parameter!$B$6</f>
        <v>5550240</v>
      </c>
    </row>
    <row r="25" spans="1:37" x14ac:dyDescent="0.2">
      <c r="A25">
        <v>16</v>
      </c>
      <c r="B25">
        <f>IF(Daten!E20-(Interface!$F$22+Interface!$F$23+Interface!$F$24)&gt;0,Daten!E20-(Interface!$F$22+Interface!$F$23+Interface!$F$24),0)</f>
        <v>1285.3278139635374</v>
      </c>
      <c r="C25">
        <f>IF($B25=0,Daten!$E20*C$6,Interface!$F$22)</f>
        <v>0</v>
      </c>
      <c r="D25">
        <f>IF($B25=0,Daten!$E20*D$6,Interface!$F$23)</f>
        <v>0</v>
      </c>
      <c r="E25">
        <f>IF($B25=0,Daten!$E20*E$6,Interface!$F$24)</f>
        <v>0</v>
      </c>
      <c r="F25">
        <f>C25*Interface!$B$22</f>
        <v>0</v>
      </c>
      <c r="G25">
        <f>D25*Interface!$E$23+E25*Interface!$E$24</f>
        <v>0</v>
      </c>
      <c r="H25" s="1">
        <f>C25*Interface!$D$22+D25*Interface!$D$23+E25*Interface!$D$24+B25*Parameter!$B$6</f>
        <v>12853278.139635375</v>
      </c>
      <c r="J25">
        <f>F25+Daten!B20</f>
        <v>558.096</v>
      </c>
      <c r="K25">
        <f>Interface!$E$6*Daten!H20</f>
        <v>0</v>
      </c>
      <c r="L25">
        <f>Interface!$E$7*Daten!K20</f>
        <v>0</v>
      </c>
      <c r="M25">
        <f t="shared" si="0"/>
        <v>0</v>
      </c>
      <c r="N25">
        <f>Interface!$E$8</f>
        <v>0</v>
      </c>
      <c r="O25">
        <f>Interface!$E$13</f>
        <v>0</v>
      </c>
      <c r="P25">
        <f t="shared" si="1"/>
        <v>0</v>
      </c>
      <c r="Q25">
        <f t="shared" si="2"/>
        <v>0</v>
      </c>
      <c r="R25">
        <f t="shared" si="3"/>
        <v>558.096</v>
      </c>
      <c r="S25">
        <f t="shared" si="12"/>
        <v>0</v>
      </c>
      <c r="T25">
        <f t="shared" si="15"/>
        <v>0</v>
      </c>
      <c r="U25">
        <f t="shared" si="14"/>
        <v>0</v>
      </c>
      <c r="V25">
        <f t="shared" si="4"/>
        <v>558.096</v>
      </c>
      <c r="W25">
        <f t="shared" si="5"/>
        <v>0</v>
      </c>
      <c r="X25">
        <f t="shared" si="6"/>
        <v>558.096</v>
      </c>
      <c r="Y25">
        <f t="shared" si="7"/>
        <v>0</v>
      </c>
      <c r="Z25">
        <f t="shared" si="8"/>
        <v>0</v>
      </c>
      <c r="AA25">
        <f t="shared" si="9"/>
        <v>0</v>
      </c>
      <c r="AB25">
        <f t="shared" si="10"/>
        <v>0</v>
      </c>
      <c r="AC25">
        <f>W25*Interface!$D$8+M25*Interface!$D$9+L25*Interface!$D$7+K25*Interface!$D$6+U25*Interface!$D$13</f>
        <v>0</v>
      </c>
      <c r="AF25">
        <f>Daten!I20*Interface!$E$9</f>
        <v>0</v>
      </c>
      <c r="AG25">
        <f>Interface!$B$17*Interface!$D$17</f>
        <v>0</v>
      </c>
      <c r="AH25">
        <f t="shared" si="11"/>
        <v>0</v>
      </c>
      <c r="AK25">
        <f>K25*Interface!$C$6+L25*Interface!$C$7+W25*Interface!$C$8+AF25*Interface!$C$9+U25*Interface!$C$13+X25*Parameter!$B$6</f>
        <v>5580960</v>
      </c>
    </row>
    <row r="26" spans="1:37" x14ac:dyDescent="0.2">
      <c r="A26">
        <v>17</v>
      </c>
      <c r="B26">
        <f>IF(Daten!E21-(Interface!$F$22+Interface!$F$23+Interface!$F$24)&gt;0,Daten!E21-(Interface!$F$22+Interface!$F$23+Interface!$F$24),0)</f>
        <v>1518.811829749478</v>
      </c>
      <c r="C26">
        <f>IF($B26=0,Daten!$E21*C$6,Interface!$F$22)</f>
        <v>0</v>
      </c>
      <c r="D26">
        <f>IF($B26=0,Daten!$E21*D$6,Interface!$F$23)</f>
        <v>0</v>
      </c>
      <c r="E26">
        <f>IF($B26=0,Daten!$E21*E$6,Interface!$F$24)</f>
        <v>0</v>
      </c>
      <c r="F26">
        <f>C26*Interface!$B$22</f>
        <v>0</v>
      </c>
      <c r="G26">
        <f>D26*Interface!$E$23+E26*Interface!$E$24</f>
        <v>0</v>
      </c>
      <c r="H26" s="1">
        <f>C26*Interface!$D$22+D26*Interface!$D$23+E26*Interface!$D$24+B26*Parameter!$B$6</f>
        <v>15188118.29749478</v>
      </c>
      <c r="J26">
        <f>F26+Daten!B21</f>
        <v>580.57600000000002</v>
      </c>
      <c r="K26">
        <f>Interface!$E$6*Daten!H21</f>
        <v>0</v>
      </c>
      <c r="L26">
        <f>Interface!$E$7*Daten!K21</f>
        <v>0</v>
      </c>
      <c r="M26">
        <f t="shared" si="0"/>
        <v>0</v>
      </c>
      <c r="N26">
        <f>Interface!$E$8</f>
        <v>0</v>
      </c>
      <c r="O26">
        <f>Interface!$E$13</f>
        <v>0</v>
      </c>
      <c r="P26">
        <f t="shared" si="1"/>
        <v>0</v>
      </c>
      <c r="Q26">
        <f t="shared" si="2"/>
        <v>0</v>
      </c>
      <c r="R26">
        <f t="shared" si="3"/>
        <v>580.57600000000002</v>
      </c>
      <c r="S26">
        <f t="shared" si="12"/>
        <v>0</v>
      </c>
      <c r="T26">
        <f t="shared" si="15"/>
        <v>0</v>
      </c>
      <c r="U26">
        <f t="shared" si="14"/>
        <v>0</v>
      </c>
      <c r="V26">
        <f t="shared" si="4"/>
        <v>580.57600000000002</v>
      </c>
      <c r="W26">
        <f t="shared" si="5"/>
        <v>0</v>
      </c>
      <c r="X26">
        <f t="shared" si="6"/>
        <v>580.57600000000002</v>
      </c>
      <c r="Y26">
        <f t="shared" si="7"/>
        <v>0</v>
      </c>
      <c r="Z26">
        <f t="shared" si="8"/>
        <v>0</v>
      </c>
      <c r="AA26">
        <f t="shared" si="9"/>
        <v>0</v>
      </c>
      <c r="AB26">
        <f t="shared" si="10"/>
        <v>0</v>
      </c>
      <c r="AC26">
        <f>W26*Interface!$D$8+M26*Interface!$D$9+L26*Interface!$D$7+K26*Interface!$D$6+U26*Interface!$D$13</f>
        <v>0</v>
      </c>
      <c r="AF26">
        <f>Daten!I21*Interface!$E$9</f>
        <v>0</v>
      </c>
      <c r="AG26">
        <f>Interface!$B$17*Interface!$D$17</f>
        <v>0</v>
      </c>
      <c r="AH26">
        <f t="shared" si="11"/>
        <v>0</v>
      </c>
      <c r="AK26">
        <f>K26*Interface!$C$6+L26*Interface!$C$7+W26*Interface!$C$8+AF26*Interface!$C$9+U26*Interface!$C$13+X26*Parameter!$B$6</f>
        <v>5805760</v>
      </c>
    </row>
    <row r="27" spans="1:37" x14ac:dyDescent="0.2">
      <c r="A27">
        <v>18</v>
      </c>
      <c r="B27">
        <f>IF(Daten!E22-(Interface!$F$22+Interface!$F$23+Interface!$F$24)&gt;0,Daten!E22-(Interface!$F$22+Interface!$F$23+Interface!$F$24),0)</f>
        <v>1779.9027632217276</v>
      </c>
      <c r="C27">
        <f>IF($B27=0,Daten!$E22*C$6,Interface!$F$22)</f>
        <v>0</v>
      </c>
      <c r="D27">
        <f>IF($B27=0,Daten!$E22*D$6,Interface!$F$23)</f>
        <v>0</v>
      </c>
      <c r="E27">
        <f>IF($B27=0,Daten!$E22*E$6,Interface!$F$24)</f>
        <v>0</v>
      </c>
      <c r="F27">
        <f>C27*Interface!$B$22</f>
        <v>0</v>
      </c>
      <c r="G27">
        <f>D27*Interface!$E$23+E27*Interface!$E$24</f>
        <v>0</v>
      </c>
      <c r="H27" s="1">
        <f>C27*Interface!$D$22+D27*Interface!$D$23+E27*Interface!$D$24+B27*Parameter!$B$6</f>
        <v>17799027.632217277</v>
      </c>
      <c r="J27">
        <f>F27+Daten!B22</f>
        <v>607.26400000000001</v>
      </c>
      <c r="K27">
        <f>Interface!$E$6*Daten!H22</f>
        <v>0</v>
      </c>
      <c r="L27">
        <f>Interface!$E$7*Daten!K22</f>
        <v>0</v>
      </c>
      <c r="M27">
        <f t="shared" si="0"/>
        <v>0</v>
      </c>
      <c r="N27">
        <f>Interface!$E$8</f>
        <v>0</v>
      </c>
      <c r="O27">
        <f>Interface!$E$13</f>
        <v>0</v>
      </c>
      <c r="P27">
        <f t="shared" si="1"/>
        <v>0</v>
      </c>
      <c r="Q27">
        <f t="shared" si="2"/>
        <v>0</v>
      </c>
      <c r="R27">
        <f t="shared" si="3"/>
        <v>607.26400000000001</v>
      </c>
      <c r="S27">
        <f t="shared" si="12"/>
        <v>0</v>
      </c>
      <c r="T27">
        <f t="shared" si="15"/>
        <v>0</v>
      </c>
      <c r="U27">
        <f t="shared" si="14"/>
        <v>0</v>
      </c>
      <c r="V27">
        <f t="shared" si="4"/>
        <v>607.26400000000001</v>
      </c>
      <c r="W27">
        <f t="shared" si="5"/>
        <v>0</v>
      </c>
      <c r="X27">
        <f t="shared" si="6"/>
        <v>607.26400000000001</v>
      </c>
      <c r="Y27">
        <f t="shared" si="7"/>
        <v>0</v>
      </c>
      <c r="Z27">
        <f t="shared" si="8"/>
        <v>0</v>
      </c>
      <c r="AA27">
        <f t="shared" si="9"/>
        <v>0</v>
      </c>
      <c r="AB27">
        <f t="shared" si="10"/>
        <v>0</v>
      </c>
      <c r="AC27">
        <f>W27*Interface!$D$8+M27*Interface!$D$9+L27*Interface!$D$7+K27*Interface!$D$6+U27*Interface!$D$13</f>
        <v>0</v>
      </c>
      <c r="AF27">
        <f>Daten!I22*Interface!$E$9</f>
        <v>0</v>
      </c>
      <c r="AG27">
        <f>Interface!$B$17*Interface!$D$17</f>
        <v>0</v>
      </c>
      <c r="AH27">
        <f t="shared" si="11"/>
        <v>0</v>
      </c>
      <c r="AK27">
        <f>K27*Interface!$C$6+L27*Interface!$C$7+W27*Interface!$C$8+AF27*Interface!$C$9+U27*Interface!$C$13+X27*Parameter!$B$6</f>
        <v>6072640</v>
      </c>
    </row>
    <row r="28" spans="1:37" x14ac:dyDescent="0.2">
      <c r="A28">
        <v>19</v>
      </c>
      <c r="B28">
        <f>IF(Daten!E23-(Interface!$F$22+Interface!$F$23+Interface!$F$24)&gt;0,Daten!E23-(Interface!$F$22+Interface!$F$23+Interface!$F$24),0)</f>
        <v>1939.7330221809907</v>
      </c>
      <c r="C28">
        <f>IF($B28=0,Daten!$E23*C$6,Interface!$F$22)</f>
        <v>0</v>
      </c>
      <c r="D28">
        <f>IF($B28=0,Daten!$E23*D$6,Interface!$F$23)</f>
        <v>0</v>
      </c>
      <c r="E28">
        <f>IF($B28=0,Daten!$E23*E$6,Interface!$F$24)</f>
        <v>0</v>
      </c>
      <c r="F28">
        <f>C28*Interface!$B$22</f>
        <v>0</v>
      </c>
      <c r="G28">
        <f>D28*Interface!$E$23+E28*Interface!$E$24</f>
        <v>0</v>
      </c>
      <c r="H28" s="1">
        <f>C28*Interface!$D$22+D28*Interface!$D$23+E28*Interface!$D$24+B28*Parameter!$B$6</f>
        <v>19397330.221809909</v>
      </c>
      <c r="J28">
        <f>F28+Daten!B23</f>
        <v>609.26400000000001</v>
      </c>
      <c r="K28">
        <f>Interface!$E$6*Daten!H23</f>
        <v>0</v>
      </c>
      <c r="L28">
        <f>Interface!$E$7*Daten!K23</f>
        <v>0</v>
      </c>
      <c r="M28">
        <f t="shared" si="0"/>
        <v>0</v>
      </c>
      <c r="N28">
        <f>Interface!$E$8</f>
        <v>0</v>
      </c>
      <c r="O28">
        <f>Interface!$E$13</f>
        <v>0</v>
      </c>
      <c r="P28">
        <f t="shared" si="1"/>
        <v>0</v>
      </c>
      <c r="Q28">
        <f t="shared" si="2"/>
        <v>0</v>
      </c>
      <c r="R28">
        <f t="shared" si="3"/>
        <v>609.26400000000001</v>
      </c>
      <c r="S28">
        <f t="shared" si="12"/>
        <v>0</v>
      </c>
      <c r="T28">
        <f t="shared" si="15"/>
        <v>0</v>
      </c>
      <c r="U28">
        <f t="shared" si="14"/>
        <v>0</v>
      </c>
      <c r="V28">
        <f t="shared" si="4"/>
        <v>609.26400000000001</v>
      </c>
      <c r="W28">
        <f t="shared" si="5"/>
        <v>0</v>
      </c>
      <c r="X28">
        <f t="shared" si="6"/>
        <v>609.26400000000001</v>
      </c>
      <c r="Y28">
        <f t="shared" si="7"/>
        <v>0</v>
      </c>
      <c r="Z28">
        <f t="shared" si="8"/>
        <v>0</v>
      </c>
      <c r="AA28">
        <f t="shared" si="9"/>
        <v>0</v>
      </c>
      <c r="AB28">
        <f t="shared" si="10"/>
        <v>0</v>
      </c>
      <c r="AC28">
        <f>W28*Interface!$D$8+M28*Interface!$D$9+L28*Interface!$D$7+K28*Interface!$D$6+U28*Interface!$D$13</f>
        <v>0</v>
      </c>
      <c r="AF28">
        <f>Daten!I23*Interface!$E$9</f>
        <v>0</v>
      </c>
      <c r="AG28">
        <f>Interface!$B$17*Interface!$D$17</f>
        <v>0</v>
      </c>
      <c r="AH28">
        <f t="shared" si="11"/>
        <v>0</v>
      </c>
      <c r="AK28">
        <f>K28*Interface!$C$6+L28*Interface!$C$7+W28*Interface!$C$8+AF28*Interface!$C$9+U28*Interface!$C$13+X28*Parameter!$B$6</f>
        <v>6092640</v>
      </c>
    </row>
    <row r="29" spans="1:37" x14ac:dyDescent="0.2">
      <c r="A29">
        <v>20</v>
      </c>
      <c r="B29">
        <f>IF(Daten!E24-(Interface!$F$22+Interface!$F$23+Interface!$F$24)&gt;0,Daten!E24-(Interface!$F$22+Interface!$F$23+Interface!$F$24),0)</f>
        <v>1880.0023893289945</v>
      </c>
      <c r="C29">
        <f>IF($B29=0,Daten!$E24*C$6,Interface!$F$22)</f>
        <v>0</v>
      </c>
      <c r="D29">
        <f>IF($B29=0,Daten!$E24*D$6,Interface!$F$23)</f>
        <v>0</v>
      </c>
      <c r="E29">
        <f>IF($B29=0,Daten!$E24*E$6,Interface!$F$24)</f>
        <v>0</v>
      </c>
      <c r="F29">
        <f>C29*Interface!$B$22</f>
        <v>0</v>
      </c>
      <c r="G29">
        <f>D29*Interface!$E$23+E29*Interface!$E$24</f>
        <v>0</v>
      </c>
      <c r="H29" s="1">
        <f>C29*Interface!$D$22+D29*Interface!$D$23+E29*Interface!$D$24+B29*Parameter!$B$6</f>
        <v>18800023.893289946</v>
      </c>
      <c r="J29">
        <f>F29+Daten!B24</f>
        <v>582.12800000000004</v>
      </c>
      <c r="K29">
        <f>Interface!$E$6*Daten!H24</f>
        <v>0</v>
      </c>
      <c r="L29">
        <f>Interface!$E$7*Daten!K24</f>
        <v>0</v>
      </c>
      <c r="M29">
        <f t="shared" si="0"/>
        <v>0</v>
      </c>
      <c r="N29">
        <f>Interface!$E$8</f>
        <v>0</v>
      </c>
      <c r="O29">
        <f>Interface!$E$13</f>
        <v>0</v>
      </c>
      <c r="P29">
        <f t="shared" si="1"/>
        <v>0</v>
      </c>
      <c r="Q29">
        <f t="shared" si="2"/>
        <v>0</v>
      </c>
      <c r="R29">
        <f t="shared" si="3"/>
        <v>582.12800000000004</v>
      </c>
      <c r="S29">
        <f t="shared" si="12"/>
        <v>0</v>
      </c>
      <c r="T29">
        <f t="shared" si="15"/>
        <v>0</v>
      </c>
      <c r="U29">
        <f t="shared" si="14"/>
        <v>0</v>
      </c>
      <c r="V29">
        <f t="shared" si="4"/>
        <v>582.12800000000004</v>
      </c>
      <c r="W29">
        <f t="shared" si="5"/>
        <v>0</v>
      </c>
      <c r="X29">
        <f t="shared" si="6"/>
        <v>582.12800000000004</v>
      </c>
      <c r="Y29">
        <f t="shared" si="7"/>
        <v>0</v>
      </c>
      <c r="Z29">
        <f t="shared" si="8"/>
        <v>0</v>
      </c>
      <c r="AA29">
        <f t="shared" si="9"/>
        <v>0</v>
      </c>
      <c r="AB29">
        <f t="shared" si="10"/>
        <v>0</v>
      </c>
      <c r="AC29">
        <f>W29*Interface!$D$8+M29*Interface!$D$9+L29*Interface!$D$7+K29*Interface!$D$6+U29*Interface!$D$13</f>
        <v>0</v>
      </c>
      <c r="AF29">
        <f>Daten!I24*Interface!$E$9</f>
        <v>0</v>
      </c>
      <c r="AG29">
        <f>Interface!$B$17*Interface!$D$17</f>
        <v>0</v>
      </c>
      <c r="AH29">
        <f t="shared" si="11"/>
        <v>0</v>
      </c>
      <c r="AK29">
        <f>K29*Interface!$C$6+L29*Interface!$C$7+W29*Interface!$C$8+AF29*Interface!$C$9+U29*Interface!$C$13+X29*Parameter!$B$6</f>
        <v>5821280</v>
      </c>
    </row>
    <row r="30" spans="1:37" x14ac:dyDescent="0.2">
      <c r="A30">
        <v>21</v>
      </c>
      <c r="B30">
        <f>IF(Daten!E25-(Interface!$F$22+Interface!$F$23+Interface!$F$24)&gt;0,Daten!E25-(Interface!$F$22+Interface!$F$23+Interface!$F$24),0)</f>
        <v>1835.0408243876375</v>
      </c>
      <c r="C30">
        <f>IF($B30=0,Daten!$E25*C$6,Interface!$F$22)</f>
        <v>0</v>
      </c>
      <c r="D30">
        <f>IF($B30=0,Daten!$E25*D$6,Interface!$F$23)</f>
        <v>0</v>
      </c>
      <c r="E30">
        <f>IF($B30=0,Daten!$E25*E$6,Interface!$F$24)</f>
        <v>0</v>
      </c>
      <c r="F30">
        <f>C30*Interface!$B$22</f>
        <v>0</v>
      </c>
      <c r="G30">
        <f>D30*Interface!$E$23+E30*Interface!$E$24</f>
        <v>0</v>
      </c>
      <c r="H30" s="1">
        <f>C30*Interface!$D$22+D30*Interface!$D$23+E30*Interface!$D$24+B30*Parameter!$B$6</f>
        <v>18350408.243876375</v>
      </c>
      <c r="J30">
        <f>F30+Daten!B25</f>
        <v>562.47199999999998</v>
      </c>
      <c r="K30">
        <f>Interface!$E$6*Daten!H25</f>
        <v>0</v>
      </c>
      <c r="L30">
        <f>Interface!$E$7*Daten!K25</f>
        <v>0</v>
      </c>
      <c r="M30">
        <f t="shared" si="0"/>
        <v>0</v>
      </c>
      <c r="N30">
        <f>Interface!$E$8</f>
        <v>0</v>
      </c>
      <c r="O30">
        <f>Interface!$E$13</f>
        <v>0</v>
      </c>
      <c r="P30">
        <f t="shared" si="1"/>
        <v>0</v>
      </c>
      <c r="Q30">
        <f t="shared" si="2"/>
        <v>0</v>
      </c>
      <c r="R30">
        <f t="shared" si="3"/>
        <v>562.47199999999998</v>
      </c>
      <c r="S30">
        <f t="shared" si="12"/>
        <v>0</v>
      </c>
      <c r="T30">
        <f t="shared" si="15"/>
        <v>0</v>
      </c>
      <c r="U30">
        <f t="shared" si="14"/>
        <v>0</v>
      </c>
      <c r="V30">
        <f t="shared" si="4"/>
        <v>562.47199999999998</v>
      </c>
      <c r="W30">
        <f t="shared" si="5"/>
        <v>0</v>
      </c>
      <c r="X30">
        <f t="shared" si="6"/>
        <v>562.47199999999998</v>
      </c>
      <c r="Y30">
        <f t="shared" si="7"/>
        <v>0</v>
      </c>
      <c r="Z30">
        <f t="shared" si="8"/>
        <v>0</v>
      </c>
      <c r="AA30">
        <f t="shared" si="9"/>
        <v>0</v>
      </c>
      <c r="AB30">
        <f t="shared" si="10"/>
        <v>0</v>
      </c>
      <c r="AC30">
        <f>W30*Interface!$D$8+M30*Interface!$D$9+L30*Interface!$D$7+K30*Interface!$D$6+U30*Interface!$D$13</f>
        <v>0</v>
      </c>
      <c r="AF30">
        <f>Daten!I25*Interface!$E$9</f>
        <v>0</v>
      </c>
      <c r="AG30">
        <f>Interface!$B$17*Interface!$D$17</f>
        <v>0</v>
      </c>
      <c r="AH30">
        <f t="shared" si="11"/>
        <v>0</v>
      </c>
      <c r="AK30">
        <f>K30*Interface!$C$6+L30*Interface!$C$7+W30*Interface!$C$8+AF30*Interface!$C$9+U30*Interface!$C$13+X30*Parameter!$B$6</f>
        <v>5624720</v>
      </c>
    </row>
    <row r="31" spans="1:37" x14ac:dyDescent="0.2">
      <c r="A31">
        <v>22</v>
      </c>
      <c r="B31">
        <f>IF(Daten!E26-(Interface!$F$22+Interface!$F$23+Interface!$F$24)&gt;0,Daten!E26-(Interface!$F$22+Interface!$F$23+Interface!$F$24),0)</f>
        <v>1835.2380521699315</v>
      </c>
      <c r="C31">
        <f>IF($B31=0,Daten!$E26*C$6,Interface!$F$22)</f>
        <v>0</v>
      </c>
      <c r="D31">
        <f>IF($B31=0,Daten!$E26*D$6,Interface!$F$23)</f>
        <v>0</v>
      </c>
      <c r="E31">
        <f>IF($B31=0,Daten!$E26*E$6,Interface!$F$24)</f>
        <v>0</v>
      </c>
      <c r="F31">
        <f>C31*Interface!$B$22</f>
        <v>0</v>
      </c>
      <c r="G31">
        <f>D31*Interface!$E$23+E31*Interface!$E$24</f>
        <v>0</v>
      </c>
      <c r="H31" s="1">
        <f>C31*Interface!$D$22+D31*Interface!$D$23+E31*Interface!$D$24+B31*Parameter!$B$6</f>
        <v>18352380.521699317</v>
      </c>
      <c r="J31">
        <f>F31+Daten!B26</f>
        <v>521.15199999999993</v>
      </c>
      <c r="K31">
        <f>Interface!$E$6*Daten!H26</f>
        <v>0</v>
      </c>
      <c r="L31">
        <f>Interface!$E$7*Daten!K26</f>
        <v>0</v>
      </c>
      <c r="M31">
        <f t="shared" si="0"/>
        <v>0</v>
      </c>
      <c r="N31">
        <f>Interface!$E$8</f>
        <v>0</v>
      </c>
      <c r="O31">
        <f>Interface!$E$13</f>
        <v>0</v>
      </c>
      <c r="P31">
        <f t="shared" si="1"/>
        <v>0</v>
      </c>
      <c r="Q31">
        <f t="shared" si="2"/>
        <v>0</v>
      </c>
      <c r="R31">
        <f t="shared" si="3"/>
        <v>521.15199999999993</v>
      </c>
      <c r="S31">
        <f t="shared" si="12"/>
        <v>0</v>
      </c>
      <c r="T31">
        <f t="shared" si="15"/>
        <v>0</v>
      </c>
      <c r="U31">
        <f t="shared" si="14"/>
        <v>0</v>
      </c>
      <c r="V31">
        <f t="shared" si="4"/>
        <v>521.15199999999993</v>
      </c>
      <c r="W31">
        <f t="shared" si="5"/>
        <v>0</v>
      </c>
      <c r="X31">
        <f t="shared" si="6"/>
        <v>521.15199999999993</v>
      </c>
      <c r="Y31">
        <f t="shared" si="7"/>
        <v>0</v>
      </c>
      <c r="Z31">
        <f t="shared" si="8"/>
        <v>0</v>
      </c>
      <c r="AA31">
        <f t="shared" si="9"/>
        <v>0</v>
      </c>
      <c r="AB31">
        <f t="shared" si="10"/>
        <v>0</v>
      </c>
      <c r="AC31">
        <f>W31*Interface!$D$8+M31*Interface!$D$9+L31*Interface!$D$7+K31*Interface!$D$6+U31*Interface!$D$13</f>
        <v>0</v>
      </c>
      <c r="AF31">
        <f>Daten!I26*Interface!$E$9</f>
        <v>0</v>
      </c>
      <c r="AG31">
        <f>Interface!$B$17*Interface!$D$17</f>
        <v>0</v>
      </c>
      <c r="AH31">
        <f t="shared" si="11"/>
        <v>0</v>
      </c>
      <c r="AK31">
        <f>K31*Interface!$C$6+L31*Interface!$C$7+W31*Interface!$C$8+AF31*Interface!$C$9+U31*Interface!$C$13+X31*Parameter!$B$6</f>
        <v>5211519.9999999991</v>
      </c>
    </row>
    <row r="32" spans="1:37" x14ac:dyDescent="0.2">
      <c r="A32">
        <v>23</v>
      </c>
      <c r="B32">
        <f>IF(Daten!E27-(Interface!$F$22+Interface!$F$23+Interface!$F$24)&gt;0,Daten!E27-(Interface!$F$22+Interface!$F$23+Interface!$F$24),0)</f>
        <v>1580.3493763136469</v>
      </c>
      <c r="C32">
        <f>IF($B32=0,Daten!$E27*C$6,Interface!$F$22)</f>
        <v>0</v>
      </c>
      <c r="D32">
        <f>IF($B32=0,Daten!$E27*D$6,Interface!$F$23)</f>
        <v>0</v>
      </c>
      <c r="E32">
        <f>IF($B32=0,Daten!$E27*E$6,Interface!$F$24)</f>
        <v>0</v>
      </c>
      <c r="F32">
        <f>C32*Interface!$B$22</f>
        <v>0</v>
      </c>
      <c r="G32">
        <f>D32*Interface!$E$23+E32*Interface!$E$24</f>
        <v>0</v>
      </c>
      <c r="H32" s="1">
        <f>C32*Interface!$D$22+D32*Interface!$D$23+E32*Interface!$D$24+B32*Parameter!$B$6</f>
        <v>15803493.763136469</v>
      </c>
      <c r="J32">
        <f>F32+Daten!B27</f>
        <v>529</v>
      </c>
      <c r="K32">
        <f>Interface!$E$6*Daten!H27</f>
        <v>0</v>
      </c>
      <c r="L32">
        <f>Interface!$E$7*Daten!K27</f>
        <v>0</v>
      </c>
      <c r="M32">
        <f t="shared" si="0"/>
        <v>0</v>
      </c>
      <c r="N32">
        <f>Interface!$E$8</f>
        <v>0</v>
      </c>
      <c r="O32">
        <f>Interface!$E$13</f>
        <v>0</v>
      </c>
      <c r="P32">
        <f t="shared" si="1"/>
        <v>0</v>
      </c>
      <c r="Q32">
        <f t="shared" si="2"/>
        <v>0</v>
      </c>
      <c r="R32">
        <f t="shared" si="3"/>
        <v>529</v>
      </c>
      <c r="S32">
        <f t="shared" si="12"/>
        <v>0</v>
      </c>
      <c r="T32">
        <f t="shared" si="15"/>
        <v>0</v>
      </c>
      <c r="U32">
        <f t="shared" si="14"/>
        <v>0</v>
      </c>
      <c r="V32">
        <f t="shared" si="4"/>
        <v>529</v>
      </c>
      <c r="W32">
        <f t="shared" si="5"/>
        <v>0</v>
      </c>
      <c r="X32">
        <f t="shared" si="6"/>
        <v>529</v>
      </c>
      <c r="Y32">
        <f t="shared" si="7"/>
        <v>0</v>
      </c>
      <c r="Z32">
        <f t="shared" si="8"/>
        <v>0</v>
      </c>
      <c r="AA32">
        <f t="shared" si="9"/>
        <v>0</v>
      </c>
      <c r="AB32">
        <f t="shared" si="10"/>
        <v>0</v>
      </c>
      <c r="AC32">
        <f>W32*Interface!$D$8+M32*Interface!$D$9+L32*Interface!$D$7+K32*Interface!$D$6+U32*Interface!$D$13</f>
        <v>0</v>
      </c>
      <c r="AF32">
        <f>Daten!I27*Interface!$E$9</f>
        <v>0</v>
      </c>
      <c r="AG32">
        <f>Interface!$B$17*Interface!$D$17</f>
        <v>0</v>
      </c>
      <c r="AH32">
        <f t="shared" si="11"/>
        <v>0</v>
      </c>
      <c r="AK32">
        <f>K32*Interface!$C$6+L32*Interface!$C$7+W32*Interface!$C$8+AF32*Interface!$C$9+U32*Interface!$C$13+X32*Parameter!$B$6</f>
        <v>5290000</v>
      </c>
    </row>
    <row r="33" spans="1:37" x14ac:dyDescent="0.2">
      <c r="A33">
        <v>24</v>
      </c>
      <c r="B33">
        <f>IF(Daten!E28-(Interface!$F$22+Interface!$F$23+Interface!$F$24)&gt;0,Daten!E28-(Interface!$F$22+Interface!$F$23+Interface!$F$24),0)</f>
        <v>1040.1087862839986</v>
      </c>
      <c r="C33">
        <f>IF($B33=0,Daten!$E28*C$6,Interface!$F$22)</f>
        <v>0</v>
      </c>
      <c r="D33">
        <f>IF($B33=0,Daten!$E28*D$6,Interface!$F$23)</f>
        <v>0</v>
      </c>
      <c r="E33">
        <f>IF($B33=0,Daten!$E28*E$6,Interface!$F$24)</f>
        <v>0</v>
      </c>
      <c r="F33">
        <f>C33*Interface!$B$22</f>
        <v>0</v>
      </c>
      <c r="G33">
        <f>D33*Interface!$E$23+E33*Interface!$E$24</f>
        <v>0</v>
      </c>
      <c r="H33" s="1">
        <f>C33*Interface!$D$22+D33*Interface!$D$23+E33*Interface!$D$24+B33*Parameter!$B$6</f>
        <v>10401087.862839986</v>
      </c>
      <c r="J33">
        <f>F33+Daten!B28</f>
        <v>498.024</v>
      </c>
      <c r="K33">
        <f>Interface!$E$6*Daten!H28</f>
        <v>0</v>
      </c>
      <c r="L33">
        <f>Interface!$E$7*Daten!K28</f>
        <v>0</v>
      </c>
      <c r="M33">
        <f t="shared" si="0"/>
        <v>0</v>
      </c>
      <c r="N33">
        <f>Interface!$E$8</f>
        <v>0</v>
      </c>
      <c r="O33">
        <f>Interface!$E$13</f>
        <v>0</v>
      </c>
      <c r="P33">
        <f t="shared" si="1"/>
        <v>0</v>
      </c>
      <c r="Q33">
        <f t="shared" si="2"/>
        <v>0</v>
      </c>
      <c r="R33">
        <f t="shared" si="3"/>
        <v>498.024</v>
      </c>
      <c r="S33">
        <f t="shared" si="12"/>
        <v>0</v>
      </c>
      <c r="T33">
        <f t="shared" si="15"/>
        <v>0</v>
      </c>
      <c r="U33">
        <f t="shared" si="14"/>
        <v>0</v>
      </c>
      <c r="V33">
        <f t="shared" si="4"/>
        <v>498.024</v>
      </c>
      <c r="W33">
        <f t="shared" si="5"/>
        <v>0</v>
      </c>
      <c r="X33">
        <f t="shared" si="6"/>
        <v>498.024</v>
      </c>
      <c r="Y33">
        <f t="shared" si="7"/>
        <v>0</v>
      </c>
      <c r="Z33">
        <f t="shared" si="8"/>
        <v>0</v>
      </c>
      <c r="AA33">
        <f t="shared" si="9"/>
        <v>0</v>
      </c>
      <c r="AB33">
        <f t="shared" si="10"/>
        <v>0</v>
      </c>
      <c r="AC33">
        <f>W33*Interface!$D$8+M33*Interface!$D$9+L33*Interface!$D$7+K33*Interface!$D$6+U33*Interface!$D$13</f>
        <v>0</v>
      </c>
      <c r="AF33">
        <f>Daten!I28*Interface!$E$9</f>
        <v>0</v>
      </c>
      <c r="AG33">
        <f>Interface!$B$17*Interface!$D$17</f>
        <v>0</v>
      </c>
      <c r="AH33">
        <f t="shared" si="11"/>
        <v>0</v>
      </c>
      <c r="AK33">
        <f>K33*Interface!$C$6+L33*Interface!$C$7+W33*Interface!$C$8+AF33*Interface!$C$9+U33*Interface!$C$13+X33*Parameter!$B$6</f>
        <v>4980240</v>
      </c>
    </row>
    <row r="34" spans="1:37" x14ac:dyDescent="0.2">
      <c r="A34">
        <v>25</v>
      </c>
      <c r="B34">
        <f>IF(Daten!E29-(Interface!$F$22+Interface!$F$23+Interface!$F$24)&gt;0,Daten!E29-(Interface!$F$22+Interface!$F$23+Interface!$F$24),0)</f>
        <v>494.70073493127597</v>
      </c>
      <c r="C34">
        <f>IF($B34=0,Daten!$E29*C$6,Interface!$F$22)</f>
        <v>0</v>
      </c>
      <c r="D34">
        <f>IF($B34=0,Daten!$E29*D$6,Interface!$F$23)</f>
        <v>0</v>
      </c>
      <c r="E34">
        <f>IF($B34=0,Daten!$E29*E$6,Interface!$F$24)</f>
        <v>0</v>
      </c>
      <c r="F34">
        <f>C34*Interface!$B$22</f>
        <v>0</v>
      </c>
      <c r="G34">
        <f>D34*Interface!$E$23+E34*Interface!$E$24</f>
        <v>0</v>
      </c>
      <c r="H34" s="1">
        <f>C34*Interface!$D$22+D34*Interface!$D$23+E34*Interface!$D$24+B34*Parameter!$B$6</f>
        <v>4947007.3493127599</v>
      </c>
      <c r="J34">
        <f>F34+Daten!B29</f>
        <v>474.23199999999997</v>
      </c>
      <c r="K34">
        <f>Interface!$E$6*Daten!H29</f>
        <v>0</v>
      </c>
      <c r="L34">
        <f>Interface!$E$7*Daten!K29</f>
        <v>0</v>
      </c>
      <c r="M34">
        <f t="shared" si="0"/>
        <v>0</v>
      </c>
      <c r="N34">
        <f>Interface!$E$8</f>
        <v>0</v>
      </c>
      <c r="O34">
        <f>Interface!$E$13</f>
        <v>0</v>
      </c>
      <c r="P34">
        <f t="shared" si="1"/>
        <v>0</v>
      </c>
      <c r="Q34">
        <f t="shared" si="2"/>
        <v>0</v>
      </c>
      <c r="R34">
        <f t="shared" si="3"/>
        <v>474.23199999999997</v>
      </c>
      <c r="S34">
        <f t="shared" si="12"/>
        <v>0</v>
      </c>
      <c r="T34">
        <f t="shared" si="15"/>
        <v>0</v>
      </c>
      <c r="U34">
        <f t="shared" si="14"/>
        <v>0</v>
      </c>
      <c r="V34">
        <f t="shared" si="4"/>
        <v>474.23199999999997</v>
      </c>
      <c r="W34">
        <f t="shared" si="5"/>
        <v>0</v>
      </c>
      <c r="X34">
        <f t="shared" si="6"/>
        <v>474.23199999999997</v>
      </c>
      <c r="Y34">
        <f t="shared" si="7"/>
        <v>0</v>
      </c>
      <c r="Z34">
        <f t="shared" si="8"/>
        <v>0</v>
      </c>
      <c r="AA34">
        <f t="shared" si="9"/>
        <v>0</v>
      </c>
      <c r="AB34">
        <f t="shared" si="10"/>
        <v>0</v>
      </c>
      <c r="AC34">
        <f>W34*Interface!$D$8+M34*Interface!$D$9+L34*Interface!$D$7+K34*Interface!$D$6+U34*Interface!$D$13</f>
        <v>0</v>
      </c>
      <c r="AF34">
        <f>Daten!I29*Interface!$E$9</f>
        <v>0</v>
      </c>
      <c r="AG34">
        <f>Interface!$B$17*Interface!$D$17</f>
        <v>0</v>
      </c>
      <c r="AH34">
        <f t="shared" si="11"/>
        <v>0</v>
      </c>
      <c r="AK34">
        <f>K34*Interface!$C$6+L34*Interface!$C$7+W34*Interface!$C$8+AF34*Interface!$C$9+U34*Interface!$C$13+X34*Parameter!$B$6</f>
        <v>4742320</v>
      </c>
    </row>
    <row r="35" spans="1:37" x14ac:dyDescent="0.2">
      <c r="A35">
        <v>26</v>
      </c>
      <c r="B35">
        <f>IF(Daten!E30-(Interface!$F$22+Interface!$F$23+Interface!$F$24)&gt;0,Daten!E30-(Interface!$F$22+Interface!$F$23+Interface!$F$24),0)</f>
        <v>213.88301759707429</v>
      </c>
      <c r="C35">
        <f>IF($B35=0,Daten!$E30*C$6,Interface!$F$22)</f>
        <v>0</v>
      </c>
      <c r="D35">
        <f>IF($B35=0,Daten!$E30*D$6,Interface!$F$23)</f>
        <v>0</v>
      </c>
      <c r="E35">
        <f>IF($B35=0,Daten!$E30*E$6,Interface!$F$24)</f>
        <v>0</v>
      </c>
      <c r="F35">
        <f>C35*Interface!$B$22</f>
        <v>0</v>
      </c>
      <c r="G35">
        <f>D35*Interface!$E$23+E35*Interface!$E$24</f>
        <v>0</v>
      </c>
      <c r="H35" s="1">
        <f>C35*Interface!$D$22+D35*Interface!$D$23+E35*Interface!$D$24+B35*Parameter!$B$6</f>
        <v>2138830.1759707429</v>
      </c>
      <c r="J35">
        <f>F35+Daten!B30</f>
        <v>453.21600000000001</v>
      </c>
      <c r="K35">
        <f>Interface!$E$6*Daten!H30</f>
        <v>0</v>
      </c>
      <c r="L35">
        <f>Interface!$E$7*Daten!K30</f>
        <v>0</v>
      </c>
      <c r="M35">
        <f t="shared" si="0"/>
        <v>0</v>
      </c>
      <c r="N35">
        <f>Interface!$E$8</f>
        <v>0</v>
      </c>
      <c r="O35">
        <f>Interface!$E$13</f>
        <v>0</v>
      </c>
      <c r="P35">
        <f t="shared" si="1"/>
        <v>0</v>
      </c>
      <c r="Q35">
        <f t="shared" si="2"/>
        <v>0</v>
      </c>
      <c r="R35">
        <f t="shared" si="3"/>
        <v>453.21600000000001</v>
      </c>
      <c r="S35">
        <f t="shared" si="12"/>
        <v>0</v>
      </c>
      <c r="T35">
        <f t="shared" si="15"/>
        <v>0</v>
      </c>
      <c r="U35">
        <f t="shared" si="14"/>
        <v>0</v>
      </c>
      <c r="V35">
        <f t="shared" si="4"/>
        <v>453.21600000000001</v>
      </c>
      <c r="W35">
        <f t="shared" si="5"/>
        <v>0</v>
      </c>
      <c r="X35">
        <f t="shared" si="6"/>
        <v>453.21600000000001</v>
      </c>
      <c r="Y35">
        <f t="shared" si="7"/>
        <v>0</v>
      </c>
      <c r="Z35">
        <f t="shared" si="8"/>
        <v>0</v>
      </c>
      <c r="AA35">
        <f t="shared" si="9"/>
        <v>0</v>
      </c>
      <c r="AB35">
        <f t="shared" si="10"/>
        <v>0</v>
      </c>
      <c r="AC35">
        <f>W35*Interface!$D$8+M35*Interface!$D$9+L35*Interface!$D$7+K35*Interface!$D$6+U35*Interface!$D$13</f>
        <v>0</v>
      </c>
      <c r="AF35">
        <f>Daten!I30*Interface!$E$9</f>
        <v>0</v>
      </c>
      <c r="AG35">
        <f>Interface!$B$17*Interface!$D$17</f>
        <v>0</v>
      </c>
      <c r="AH35">
        <f t="shared" si="11"/>
        <v>0</v>
      </c>
      <c r="AK35">
        <f>K35*Interface!$C$6+L35*Interface!$C$7+W35*Interface!$C$8+AF35*Interface!$C$9+U35*Interface!$C$13+X35*Parameter!$B$6</f>
        <v>4532160</v>
      </c>
    </row>
    <row r="36" spans="1:37" x14ac:dyDescent="0.2">
      <c r="A36">
        <v>27</v>
      </c>
      <c r="B36">
        <f>IF(Daten!E31-(Interface!$F$22+Interface!$F$23+Interface!$F$24)&gt;0,Daten!E31-(Interface!$F$22+Interface!$F$23+Interface!$F$24),0)</f>
        <v>160.93759944502784</v>
      </c>
      <c r="C36">
        <f>IF($B36=0,Daten!$E31*C$6,Interface!$F$22)</f>
        <v>0</v>
      </c>
      <c r="D36">
        <f>IF($B36=0,Daten!$E31*D$6,Interface!$F$23)</f>
        <v>0</v>
      </c>
      <c r="E36">
        <f>IF($B36=0,Daten!$E31*E$6,Interface!$F$24)</f>
        <v>0</v>
      </c>
      <c r="F36">
        <f>C36*Interface!$B$22</f>
        <v>0</v>
      </c>
      <c r="G36">
        <f>D36*Interface!$E$23+E36*Interface!$E$24</f>
        <v>0</v>
      </c>
      <c r="H36" s="1">
        <f>C36*Interface!$D$22+D36*Interface!$D$23+E36*Interface!$D$24+B36*Parameter!$B$6</f>
        <v>1609375.9944502783</v>
      </c>
      <c r="J36">
        <f>F36+Daten!B31</f>
        <v>443.68800000000005</v>
      </c>
      <c r="K36">
        <f>Interface!$E$6*Daten!H31</f>
        <v>0</v>
      </c>
      <c r="L36">
        <f>Interface!$E$7*Daten!K31</f>
        <v>0</v>
      </c>
      <c r="M36">
        <f t="shared" si="0"/>
        <v>0</v>
      </c>
      <c r="N36">
        <f>Interface!$E$8</f>
        <v>0</v>
      </c>
      <c r="O36">
        <f>Interface!$E$13</f>
        <v>0</v>
      </c>
      <c r="P36">
        <f t="shared" si="1"/>
        <v>0</v>
      </c>
      <c r="Q36">
        <f t="shared" si="2"/>
        <v>0</v>
      </c>
      <c r="R36">
        <f t="shared" si="3"/>
        <v>443.68800000000005</v>
      </c>
      <c r="S36">
        <f t="shared" si="12"/>
        <v>0</v>
      </c>
      <c r="T36">
        <f t="shared" si="15"/>
        <v>0</v>
      </c>
      <c r="U36">
        <f t="shared" si="14"/>
        <v>0</v>
      </c>
      <c r="V36">
        <f t="shared" si="4"/>
        <v>443.68800000000005</v>
      </c>
      <c r="W36">
        <f t="shared" si="5"/>
        <v>0</v>
      </c>
      <c r="X36">
        <f t="shared" si="6"/>
        <v>443.68800000000005</v>
      </c>
      <c r="Y36">
        <f t="shared" si="7"/>
        <v>0</v>
      </c>
      <c r="Z36">
        <f t="shared" si="8"/>
        <v>0</v>
      </c>
      <c r="AA36">
        <f t="shared" si="9"/>
        <v>0</v>
      </c>
      <c r="AB36">
        <f t="shared" si="10"/>
        <v>0</v>
      </c>
      <c r="AC36">
        <f>W36*Interface!$D$8+M36*Interface!$D$9+L36*Interface!$D$7+K36*Interface!$D$6+U36*Interface!$D$13</f>
        <v>0</v>
      </c>
      <c r="AF36">
        <f>Daten!I31*Interface!$E$9</f>
        <v>0</v>
      </c>
      <c r="AG36">
        <f>Interface!$B$17*Interface!$D$17</f>
        <v>0</v>
      </c>
      <c r="AH36">
        <f t="shared" si="11"/>
        <v>0</v>
      </c>
      <c r="AK36">
        <f>K36*Interface!$C$6+L36*Interface!$C$7+W36*Interface!$C$8+AF36*Interface!$C$9+U36*Interface!$C$13+X36*Parameter!$B$6</f>
        <v>4436880</v>
      </c>
    </row>
    <row r="37" spans="1:37" x14ac:dyDescent="0.2">
      <c r="A37">
        <v>28</v>
      </c>
      <c r="B37">
        <f>IF(Daten!E32-(Interface!$F$22+Interface!$F$23+Interface!$F$24)&gt;0,Daten!E32-(Interface!$F$22+Interface!$F$23+Interface!$F$24),0)</f>
        <v>145.52514234428529</v>
      </c>
      <c r="C37">
        <f>IF($B37=0,Daten!$E32*C$6,Interface!$F$22)</f>
        <v>0</v>
      </c>
      <c r="D37">
        <f>IF($B37=0,Daten!$E32*D$6,Interface!$F$23)</f>
        <v>0</v>
      </c>
      <c r="E37">
        <f>IF($B37=0,Daten!$E32*E$6,Interface!$F$24)</f>
        <v>0</v>
      </c>
      <c r="F37">
        <f>C37*Interface!$B$22</f>
        <v>0</v>
      </c>
      <c r="G37">
        <f>D37*Interface!$E$23+E37*Interface!$E$24</f>
        <v>0</v>
      </c>
      <c r="H37" s="1">
        <f>C37*Interface!$D$22+D37*Interface!$D$23+E37*Interface!$D$24+B37*Parameter!$B$6</f>
        <v>1455251.4234428529</v>
      </c>
      <c r="J37">
        <f>F37+Daten!B32</f>
        <v>436.10400000000004</v>
      </c>
      <c r="K37">
        <f>Interface!$E$6*Daten!H32</f>
        <v>0</v>
      </c>
      <c r="L37">
        <f>Interface!$E$7*Daten!K32</f>
        <v>0</v>
      </c>
      <c r="M37">
        <f t="shared" si="0"/>
        <v>0</v>
      </c>
      <c r="N37">
        <f>Interface!$E$8</f>
        <v>0</v>
      </c>
      <c r="O37">
        <f>Interface!$E$13</f>
        <v>0</v>
      </c>
      <c r="P37">
        <f t="shared" si="1"/>
        <v>0</v>
      </c>
      <c r="Q37">
        <f t="shared" si="2"/>
        <v>0</v>
      </c>
      <c r="R37">
        <f t="shared" si="3"/>
        <v>436.10400000000004</v>
      </c>
      <c r="S37">
        <f t="shared" si="12"/>
        <v>0</v>
      </c>
      <c r="T37">
        <f t="shared" si="15"/>
        <v>0</v>
      </c>
      <c r="U37">
        <f t="shared" si="14"/>
        <v>0</v>
      </c>
      <c r="V37">
        <f t="shared" si="4"/>
        <v>436.10400000000004</v>
      </c>
      <c r="W37">
        <f t="shared" si="5"/>
        <v>0</v>
      </c>
      <c r="X37">
        <f t="shared" si="6"/>
        <v>436.10400000000004</v>
      </c>
      <c r="Y37">
        <f t="shared" si="7"/>
        <v>0</v>
      </c>
      <c r="Z37">
        <f t="shared" si="8"/>
        <v>0</v>
      </c>
      <c r="AA37">
        <f t="shared" si="9"/>
        <v>0</v>
      </c>
      <c r="AB37">
        <f t="shared" si="10"/>
        <v>0</v>
      </c>
      <c r="AC37">
        <f>W37*Interface!$D$8+M37*Interface!$D$9+L37*Interface!$D$7+K37*Interface!$D$6+U37*Interface!$D$13</f>
        <v>0</v>
      </c>
      <c r="AF37">
        <f>Daten!I32*Interface!$E$9</f>
        <v>0</v>
      </c>
      <c r="AG37">
        <f>Interface!$B$17*Interface!$D$17</f>
        <v>0</v>
      </c>
      <c r="AH37">
        <f t="shared" si="11"/>
        <v>0</v>
      </c>
      <c r="AK37">
        <f>K37*Interface!$C$6+L37*Interface!$C$7+W37*Interface!$C$8+AF37*Interface!$C$9+U37*Interface!$C$13+X37*Parameter!$B$6</f>
        <v>4361040</v>
      </c>
    </row>
    <row r="38" spans="1:37" x14ac:dyDescent="0.2">
      <c r="A38">
        <v>29</v>
      </c>
      <c r="B38">
        <f>IF(Daten!E33-(Interface!$F$22+Interface!$F$23+Interface!$F$24)&gt;0,Daten!E33-(Interface!$F$22+Interface!$F$23+Interface!$F$24),0)</f>
        <v>192.842231059368</v>
      </c>
      <c r="C38">
        <f>IF($B38=0,Daten!$E33*C$6,Interface!$F$22)</f>
        <v>0</v>
      </c>
      <c r="D38">
        <f>IF($B38=0,Daten!$E33*D$6,Interface!$F$23)</f>
        <v>0</v>
      </c>
      <c r="E38">
        <f>IF($B38=0,Daten!$E33*E$6,Interface!$F$24)</f>
        <v>0</v>
      </c>
      <c r="F38">
        <f>C38*Interface!$B$22</f>
        <v>0</v>
      </c>
      <c r="G38">
        <f>D38*Interface!$E$23+E38*Interface!$E$24</f>
        <v>0</v>
      </c>
      <c r="H38" s="1">
        <f>C38*Interface!$D$22+D38*Interface!$D$23+E38*Interface!$D$24+B38*Parameter!$B$6</f>
        <v>1928422.31059368</v>
      </c>
      <c r="J38">
        <f>F38+Daten!B33</f>
        <v>450.72800000000007</v>
      </c>
      <c r="K38">
        <f>Interface!$E$6*Daten!H33</f>
        <v>0</v>
      </c>
      <c r="L38">
        <f>Interface!$E$7*Daten!K33</f>
        <v>0</v>
      </c>
      <c r="M38">
        <f t="shared" si="0"/>
        <v>0</v>
      </c>
      <c r="N38">
        <f>Interface!$E$8</f>
        <v>0</v>
      </c>
      <c r="O38">
        <f>Interface!$E$13</f>
        <v>0</v>
      </c>
      <c r="P38">
        <f t="shared" si="1"/>
        <v>0</v>
      </c>
      <c r="Q38">
        <f t="shared" si="2"/>
        <v>0</v>
      </c>
      <c r="R38">
        <f t="shared" si="3"/>
        <v>450.72800000000007</v>
      </c>
      <c r="S38">
        <f t="shared" si="12"/>
        <v>0</v>
      </c>
      <c r="T38">
        <f t="shared" si="15"/>
        <v>0</v>
      </c>
      <c r="U38">
        <f t="shared" si="14"/>
        <v>0</v>
      </c>
      <c r="V38">
        <f t="shared" si="4"/>
        <v>450.72800000000007</v>
      </c>
      <c r="W38">
        <f t="shared" si="5"/>
        <v>0</v>
      </c>
      <c r="X38">
        <f t="shared" si="6"/>
        <v>450.72800000000007</v>
      </c>
      <c r="Y38">
        <f t="shared" si="7"/>
        <v>0</v>
      </c>
      <c r="Z38">
        <f t="shared" si="8"/>
        <v>0</v>
      </c>
      <c r="AA38">
        <f t="shared" si="9"/>
        <v>0</v>
      </c>
      <c r="AB38">
        <f t="shared" si="10"/>
        <v>0</v>
      </c>
      <c r="AC38">
        <f>W38*Interface!$D$8+M38*Interface!$D$9+L38*Interface!$D$7+K38*Interface!$D$6+U38*Interface!$D$13</f>
        <v>0</v>
      </c>
      <c r="AF38">
        <f>Daten!I33*Interface!$E$9</f>
        <v>0</v>
      </c>
      <c r="AG38">
        <f>Interface!$B$17*Interface!$D$17</f>
        <v>0</v>
      </c>
      <c r="AH38">
        <f t="shared" si="11"/>
        <v>0</v>
      </c>
      <c r="AK38">
        <f>K38*Interface!$C$6+L38*Interface!$C$7+W38*Interface!$C$8+AF38*Interface!$C$9+U38*Interface!$C$13+X38*Parameter!$B$6</f>
        <v>4507280.0000000009</v>
      </c>
    </row>
    <row r="39" spans="1:37" x14ac:dyDescent="0.2">
      <c r="A39">
        <v>30</v>
      </c>
      <c r="B39">
        <f>IF(Daten!E34-(Interface!$F$22+Interface!$F$23+Interface!$F$24)&gt;0,Daten!E34-(Interface!$F$22+Interface!$F$23+Interface!$F$24),0)</f>
        <v>321.67615318054226</v>
      </c>
      <c r="C39">
        <f>IF($B39=0,Daten!$E34*C$6,Interface!$F$22)</f>
        <v>0</v>
      </c>
      <c r="D39">
        <f>IF($B39=0,Daten!$E34*D$6,Interface!$F$23)</f>
        <v>0</v>
      </c>
      <c r="E39">
        <f>IF($B39=0,Daten!$E34*E$6,Interface!$F$24)</f>
        <v>0</v>
      </c>
      <c r="F39">
        <f>C39*Interface!$B$22</f>
        <v>0</v>
      </c>
      <c r="G39">
        <f>D39*Interface!$E$23+E39*Interface!$E$24</f>
        <v>0</v>
      </c>
      <c r="H39" s="1">
        <f>C39*Interface!$D$22+D39*Interface!$D$23+E39*Interface!$D$24+B39*Parameter!$B$6</f>
        <v>3216761.5318054226</v>
      </c>
      <c r="J39">
        <f>F39+Daten!B34</f>
        <v>499.31199999999995</v>
      </c>
      <c r="K39">
        <f>Interface!$E$6*Daten!H34</f>
        <v>0</v>
      </c>
      <c r="L39">
        <f>Interface!$E$7*Daten!K34</f>
        <v>0</v>
      </c>
      <c r="M39">
        <f t="shared" si="0"/>
        <v>0</v>
      </c>
      <c r="N39">
        <f>Interface!$E$8</f>
        <v>0</v>
      </c>
      <c r="O39">
        <f>Interface!$E$13</f>
        <v>0</v>
      </c>
      <c r="P39">
        <f t="shared" si="1"/>
        <v>0</v>
      </c>
      <c r="Q39">
        <f t="shared" si="2"/>
        <v>0</v>
      </c>
      <c r="R39">
        <f t="shared" si="3"/>
        <v>499.31199999999995</v>
      </c>
      <c r="S39">
        <f t="shared" si="12"/>
        <v>0</v>
      </c>
      <c r="T39">
        <f t="shared" si="15"/>
        <v>0</v>
      </c>
      <c r="U39">
        <f t="shared" si="14"/>
        <v>0</v>
      </c>
      <c r="V39">
        <f t="shared" si="4"/>
        <v>499.31199999999995</v>
      </c>
      <c r="W39">
        <f t="shared" si="5"/>
        <v>0</v>
      </c>
      <c r="X39">
        <f t="shared" si="6"/>
        <v>499.31199999999995</v>
      </c>
      <c r="Y39">
        <f t="shared" si="7"/>
        <v>0</v>
      </c>
      <c r="Z39">
        <f t="shared" si="8"/>
        <v>0</v>
      </c>
      <c r="AA39">
        <f t="shared" si="9"/>
        <v>0</v>
      </c>
      <c r="AB39">
        <f t="shared" si="10"/>
        <v>0</v>
      </c>
      <c r="AC39">
        <f>W39*Interface!$D$8+M39*Interface!$D$9+L39*Interface!$D$7+K39*Interface!$D$6+U39*Interface!$D$13</f>
        <v>0</v>
      </c>
      <c r="AF39">
        <f>Daten!I34*Interface!$E$9</f>
        <v>0</v>
      </c>
      <c r="AG39">
        <f>Interface!$B$17*Interface!$D$17</f>
        <v>0</v>
      </c>
      <c r="AH39">
        <f t="shared" si="11"/>
        <v>0</v>
      </c>
      <c r="AK39">
        <f>K39*Interface!$C$6+L39*Interface!$C$7+W39*Interface!$C$8+AF39*Interface!$C$9+U39*Interface!$C$13+X39*Parameter!$B$6</f>
        <v>4993120</v>
      </c>
    </row>
    <row r="40" spans="1:37" x14ac:dyDescent="0.2">
      <c r="A40">
        <v>31</v>
      </c>
      <c r="B40">
        <f>IF(Daten!E35-(Interface!$F$22+Interface!$F$23+Interface!$F$24)&gt;0,Daten!E35-(Interface!$F$22+Interface!$F$23+Interface!$F$24),0)</f>
        <v>624.9359717265861</v>
      </c>
      <c r="C40">
        <f>IF($B40=0,Daten!$E35*C$6,Interface!$F$22)</f>
        <v>0</v>
      </c>
      <c r="D40">
        <f>IF($B40=0,Daten!$E35*D$6,Interface!$F$23)</f>
        <v>0</v>
      </c>
      <c r="E40">
        <f>IF($B40=0,Daten!$E35*E$6,Interface!$F$24)</f>
        <v>0</v>
      </c>
      <c r="F40">
        <f>C40*Interface!$B$22</f>
        <v>0</v>
      </c>
      <c r="G40">
        <f>D40*Interface!$E$23+E40*Interface!$E$24</f>
        <v>0</v>
      </c>
      <c r="H40" s="1">
        <f>C40*Interface!$D$22+D40*Interface!$D$23+E40*Interface!$D$24+B40*Parameter!$B$6</f>
        <v>6249359.7172658611</v>
      </c>
      <c r="J40">
        <f>F40+Daten!B35</f>
        <v>562</v>
      </c>
      <c r="K40">
        <f>Interface!$E$6*Daten!H35</f>
        <v>0</v>
      </c>
      <c r="L40">
        <f>Interface!$E$7*Daten!K35</f>
        <v>0</v>
      </c>
      <c r="M40">
        <f t="shared" si="0"/>
        <v>0</v>
      </c>
      <c r="N40">
        <f>Interface!$E$8</f>
        <v>0</v>
      </c>
      <c r="O40">
        <f>Interface!$E$13</f>
        <v>0</v>
      </c>
      <c r="P40">
        <f t="shared" si="1"/>
        <v>0</v>
      </c>
      <c r="Q40">
        <f t="shared" si="2"/>
        <v>0</v>
      </c>
      <c r="R40">
        <f t="shared" si="3"/>
        <v>562</v>
      </c>
      <c r="S40">
        <f t="shared" si="12"/>
        <v>0</v>
      </c>
      <c r="T40">
        <f t="shared" si="15"/>
        <v>0</v>
      </c>
      <c r="U40">
        <f t="shared" si="14"/>
        <v>0</v>
      </c>
      <c r="V40">
        <f t="shared" si="4"/>
        <v>562</v>
      </c>
      <c r="W40">
        <f t="shared" si="5"/>
        <v>0</v>
      </c>
      <c r="X40">
        <f t="shared" si="6"/>
        <v>562</v>
      </c>
      <c r="Y40">
        <f t="shared" si="7"/>
        <v>0</v>
      </c>
      <c r="Z40">
        <f t="shared" si="8"/>
        <v>0</v>
      </c>
      <c r="AA40">
        <f t="shared" si="9"/>
        <v>0</v>
      </c>
      <c r="AB40">
        <f t="shared" si="10"/>
        <v>0</v>
      </c>
      <c r="AC40">
        <f>W40*Interface!$D$8+M40*Interface!$D$9+L40*Interface!$D$7+K40*Interface!$D$6+U40*Interface!$D$13</f>
        <v>0</v>
      </c>
      <c r="AF40">
        <f>Daten!I35*Interface!$E$9</f>
        <v>0</v>
      </c>
      <c r="AG40">
        <f>Interface!$B$17*Interface!$D$17</f>
        <v>0</v>
      </c>
      <c r="AH40">
        <f t="shared" si="11"/>
        <v>0</v>
      </c>
      <c r="AK40">
        <f>K40*Interface!$C$6+L40*Interface!$C$7+W40*Interface!$C$8+AF40*Interface!$C$9+U40*Interface!$C$13+X40*Parameter!$B$6</f>
        <v>5620000</v>
      </c>
    </row>
    <row r="41" spans="1:37" x14ac:dyDescent="0.2">
      <c r="A41">
        <v>32</v>
      </c>
      <c r="B41">
        <f>IF(Daten!E36-(Interface!$F$22+Interface!$F$23+Interface!$F$24)&gt;0,Daten!E36-(Interface!$F$22+Interface!$F$23+Interface!$F$24),0)</f>
        <v>1393.8642174440131</v>
      </c>
      <c r="C41">
        <f>IF($B41=0,Daten!$E36*C$6,Interface!$F$22)</f>
        <v>0</v>
      </c>
      <c r="D41">
        <f>IF($B41=0,Daten!$E36*D$6,Interface!$F$23)</f>
        <v>0</v>
      </c>
      <c r="E41">
        <f>IF($B41=0,Daten!$E36*E$6,Interface!$F$24)</f>
        <v>0</v>
      </c>
      <c r="F41">
        <f>C41*Interface!$B$22</f>
        <v>0</v>
      </c>
      <c r="G41">
        <f>D41*Interface!$E$23+E41*Interface!$E$24</f>
        <v>0</v>
      </c>
      <c r="H41" s="1">
        <f>C41*Interface!$D$22+D41*Interface!$D$23+E41*Interface!$D$24+B41*Parameter!$B$6</f>
        <v>13938642.174440131</v>
      </c>
      <c r="J41">
        <f>F41+Daten!B36</f>
        <v>634.13599999999997</v>
      </c>
      <c r="K41">
        <f>Interface!$E$6*Daten!H36</f>
        <v>0</v>
      </c>
      <c r="L41">
        <f>Interface!$E$7*Daten!K36</f>
        <v>0</v>
      </c>
      <c r="M41">
        <f t="shared" si="0"/>
        <v>0</v>
      </c>
      <c r="N41">
        <f>Interface!$E$8</f>
        <v>0</v>
      </c>
      <c r="O41">
        <f>Interface!$E$13</f>
        <v>0</v>
      </c>
      <c r="P41">
        <f t="shared" si="1"/>
        <v>0</v>
      </c>
      <c r="Q41">
        <f t="shared" si="2"/>
        <v>0</v>
      </c>
      <c r="R41">
        <f t="shared" si="3"/>
        <v>634.13599999999997</v>
      </c>
      <c r="S41">
        <f t="shared" si="12"/>
        <v>0</v>
      </c>
      <c r="T41">
        <f t="shared" si="15"/>
        <v>0</v>
      </c>
      <c r="U41">
        <f t="shared" si="14"/>
        <v>0</v>
      </c>
      <c r="V41">
        <f t="shared" si="4"/>
        <v>634.13599999999997</v>
      </c>
      <c r="W41">
        <f t="shared" si="5"/>
        <v>0</v>
      </c>
      <c r="X41">
        <f t="shared" si="6"/>
        <v>634.13599999999997</v>
      </c>
      <c r="Y41">
        <f t="shared" si="7"/>
        <v>0</v>
      </c>
      <c r="Z41">
        <f t="shared" si="8"/>
        <v>0</v>
      </c>
      <c r="AA41">
        <f t="shared" si="9"/>
        <v>0</v>
      </c>
      <c r="AB41">
        <f t="shared" si="10"/>
        <v>0</v>
      </c>
      <c r="AC41">
        <f>W41*Interface!$D$8+M41*Interface!$D$9+L41*Interface!$D$7+K41*Interface!$D$6+U41*Interface!$D$13</f>
        <v>0</v>
      </c>
      <c r="AF41">
        <f>Daten!I36*Interface!$E$9</f>
        <v>0</v>
      </c>
      <c r="AG41">
        <f>Interface!$B$17*Interface!$D$17</f>
        <v>0</v>
      </c>
      <c r="AH41">
        <f t="shared" si="11"/>
        <v>0</v>
      </c>
      <c r="AK41">
        <f>K41*Interface!$C$6+L41*Interface!$C$7+W41*Interface!$C$8+AF41*Interface!$C$9+U41*Interface!$C$13+X41*Parameter!$B$6</f>
        <v>6341360</v>
      </c>
    </row>
    <row r="42" spans="1:37" x14ac:dyDescent="0.2">
      <c r="A42">
        <v>33</v>
      </c>
      <c r="B42">
        <f>IF(Daten!E37-(Interface!$F$22+Interface!$F$23+Interface!$F$24)&gt;0,Daten!E37-(Interface!$F$22+Interface!$F$23+Interface!$F$24),0)</f>
        <v>2062.9622609108246</v>
      </c>
      <c r="C42">
        <f>IF($B42=0,Daten!$E37*C$6,Interface!$F$22)</f>
        <v>0</v>
      </c>
      <c r="D42">
        <f>IF($B42=0,Daten!$E37*D$6,Interface!$F$23)</f>
        <v>0</v>
      </c>
      <c r="E42">
        <f>IF($B42=0,Daten!$E37*E$6,Interface!$F$24)</f>
        <v>0</v>
      </c>
      <c r="F42">
        <f>C42*Interface!$B$22</f>
        <v>0</v>
      </c>
      <c r="G42">
        <f>D42*Interface!$E$23+E42*Interface!$E$24</f>
        <v>0</v>
      </c>
      <c r="H42" s="1">
        <f>C42*Interface!$D$22+D42*Interface!$D$23+E42*Interface!$D$24+B42*Parameter!$B$6</f>
        <v>20629622.609108247</v>
      </c>
      <c r="J42">
        <f>F42+Daten!B37</f>
        <v>666.76</v>
      </c>
      <c r="K42">
        <f>Interface!$E$6*Daten!H37</f>
        <v>0</v>
      </c>
      <c r="L42">
        <f>Interface!$E$7*Daten!K37</f>
        <v>0</v>
      </c>
      <c r="M42">
        <f t="shared" si="0"/>
        <v>0</v>
      </c>
      <c r="N42">
        <f>Interface!$E$8</f>
        <v>0</v>
      </c>
      <c r="O42">
        <f>Interface!$E$13</f>
        <v>0</v>
      </c>
      <c r="P42">
        <f t="shared" si="1"/>
        <v>0</v>
      </c>
      <c r="Q42">
        <f t="shared" si="2"/>
        <v>0</v>
      </c>
      <c r="R42">
        <f t="shared" si="3"/>
        <v>666.76</v>
      </c>
      <c r="S42">
        <f t="shared" si="12"/>
        <v>0</v>
      </c>
      <c r="T42">
        <f t="shared" si="15"/>
        <v>0</v>
      </c>
      <c r="U42">
        <f t="shared" si="14"/>
        <v>0</v>
      </c>
      <c r="V42">
        <f t="shared" si="4"/>
        <v>666.76</v>
      </c>
      <c r="W42">
        <f t="shared" si="5"/>
        <v>0</v>
      </c>
      <c r="X42">
        <f t="shared" si="6"/>
        <v>666.76</v>
      </c>
      <c r="Y42">
        <f t="shared" si="7"/>
        <v>0</v>
      </c>
      <c r="Z42">
        <f t="shared" si="8"/>
        <v>0</v>
      </c>
      <c r="AA42">
        <f t="shared" si="9"/>
        <v>0</v>
      </c>
      <c r="AB42">
        <f t="shared" si="10"/>
        <v>0</v>
      </c>
      <c r="AC42">
        <f>W42*Interface!$D$8+M42*Interface!$D$9+L42*Interface!$D$7+K42*Interface!$D$6+U42*Interface!$D$13</f>
        <v>0</v>
      </c>
      <c r="AF42">
        <f>Daten!I37*Interface!$E$9</f>
        <v>0</v>
      </c>
      <c r="AG42">
        <f>Interface!$B$17*Interface!$D$17</f>
        <v>0</v>
      </c>
      <c r="AH42">
        <f t="shared" si="11"/>
        <v>0</v>
      </c>
      <c r="AK42">
        <f>K42*Interface!$C$6+L42*Interface!$C$7+W42*Interface!$C$8+AF42*Interface!$C$9+U42*Interface!$C$13+X42*Parameter!$B$6</f>
        <v>6667600</v>
      </c>
    </row>
    <row r="43" spans="1:37" x14ac:dyDescent="0.2">
      <c r="A43">
        <v>34</v>
      </c>
      <c r="B43">
        <f>IF(Daten!E38-(Interface!$F$22+Interface!$F$23+Interface!$F$24)&gt;0,Daten!E38-(Interface!$F$22+Interface!$F$23+Interface!$F$24),0)</f>
        <v>2198.3091330293014</v>
      </c>
      <c r="C43">
        <f>IF($B43=0,Daten!$E38*C$6,Interface!$F$22)</f>
        <v>0</v>
      </c>
      <c r="D43">
        <f>IF($B43=0,Daten!$E38*D$6,Interface!$F$23)</f>
        <v>0</v>
      </c>
      <c r="E43">
        <f>IF($B43=0,Daten!$E38*E$6,Interface!$F$24)</f>
        <v>0</v>
      </c>
      <c r="F43">
        <f>C43*Interface!$B$22</f>
        <v>0</v>
      </c>
      <c r="G43">
        <f>D43*Interface!$E$23+E43*Interface!$E$24</f>
        <v>0</v>
      </c>
      <c r="H43" s="1">
        <f>C43*Interface!$D$22+D43*Interface!$D$23+E43*Interface!$D$24+B43*Parameter!$B$6</f>
        <v>21983091.330293015</v>
      </c>
      <c r="J43">
        <f>F43+Daten!B38</f>
        <v>690.31200000000001</v>
      </c>
      <c r="K43">
        <f>Interface!$E$6*Daten!H38</f>
        <v>0</v>
      </c>
      <c r="L43">
        <f>Interface!$E$7*Daten!K38</f>
        <v>0</v>
      </c>
      <c r="M43">
        <f t="shared" si="0"/>
        <v>0</v>
      </c>
      <c r="N43">
        <f>Interface!$E$8</f>
        <v>0</v>
      </c>
      <c r="O43">
        <f>Interface!$E$13</f>
        <v>0</v>
      </c>
      <c r="P43">
        <f t="shared" si="1"/>
        <v>0</v>
      </c>
      <c r="Q43">
        <f t="shared" ref="Q43:Q74" si="16">IF((K43+L43+M43)&gt;J43,K43+L43+M43-J43,0)</f>
        <v>0</v>
      </c>
      <c r="R43">
        <f t="shared" si="3"/>
        <v>690.31200000000001</v>
      </c>
      <c r="S43">
        <f t="shared" si="12"/>
        <v>0</v>
      </c>
      <c r="T43">
        <f t="shared" si="15"/>
        <v>0</v>
      </c>
      <c r="U43">
        <f t="shared" si="14"/>
        <v>0</v>
      </c>
      <c r="V43">
        <f t="shared" si="4"/>
        <v>690.31200000000001</v>
      </c>
      <c r="W43">
        <f t="shared" si="5"/>
        <v>0</v>
      </c>
      <c r="X43">
        <f t="shared" si="6"/>
        <v>690.31200000000001</v>
      </c>
      <c r="Y43">
        <f t="shared" si="7"/>
        <v>0</v>
      </c>
      <c r="Z43">
        <f t="shared" si="8"/>
        <v>0</v>
      </c>
      <c r="AA43">
        <f t="shared" si="9"/>
        <v>0</v>
      </c>
      <c r="AB43">
        <f t="shared" si="10"/>
        <v>0</v>
      </c>
      <c r="AC43">
        <f>W43*Interface!$D$8+M43*Interface!$D$9+L43*Interface!$D$7+K43*Interface!$D$6+U43*Interface!$D$13</f>
        <v>0</v>
      </c>
      <c r="AF43">
        <f>Daten!I38*Interface!$E$9</f>
        <v>0</v>
      </c>
      <c r="AG43">
        <f>Interface!$B$17*Interface!$D$17</f>
        <v>0</v>
      </c>
      <c r="AH43">
        <f t="shared" si="11"/>
        <v>0</v>
      </c>
      <c r="AK43">
        <f>K43*Interface!$C$6+L43*Interface!$C$7+W43*Interface!$C$8+AF43*Interface!$C$9+U43*Interface!$C$13+X43*Parameter!$B$6</f>
        <v>6903120</v>
      </c>
    </row>
    <row r="44" spans="1:37" x14ac:dyDescent="0.2">
      <c r="A44">
        <v>35</v>
      </c>
      <c r="B44">
        <f>IF(Daten!E39-(Interface!$F$22+Interface!$F$23+Interface!$F$24)&gt;0,Daten!E39-(Interface!$F$22+Interface!$F$23+Interface!$F$24),0)</f>
        <v>2033.488968184022</v>
      </c>
      <c r="C44">
        <f>IF($B44=0,Daten!$E39*C$6,Interface!$F$22)</f>
        <v>0</v>
      </c>
      <c r="D44">
        <f>IF($B44=0,Daten!$E39*D$6,Interface!$F$23)</f>
        <v>0</v>
      </c>
      <c r="E44">
        <f>IF($B44=0,Daten!$E39*E$6,Interface!$F$24)</f>
        <v>0</v>
      </c>
      <c r="F44">
        <f>C44*Interface!$B$22</f>
        <v>0</v>
      </c>
      <c r="G44">
        <f>D44*Interface!$E$23+E44*Interface!$E$24</f>
        <v>0</v>
      </c>
      <c r="H44" s="1">
        <f>C44*Interface!$D$22+D44*Interface!$D$23+E44*Interface!$D$24+B44*Parameter!$B$6</f>
        <v>20334889.681840219</v>
      </c>
      <c r="J44">
        <f>F44+Daten!B39</f>
        <v>699.79200000000003</v>
      </c>
      <c r="K44">
        <f>Interface!$E$6*Daten!H39</f>
        <v>0</v>
      </c>
      <c r="L44">
        <f>Interface!$E$7*Daten!K39</f>
        <v>0</v>
      </c>
      <c r="M44">
        <f t="shared" si="0"/>
        <v>0</v>
      </c>
      <c r="N44">
        <f>Interface!$E$8</f>
        <v>0</v>
      </c>
      <c r="O44">
        <f>Interface!$E$13</f>
        <v>0</v>
      </c>
      <c r="P44">
        <f t="shared" si="1"/>
        <v>0</v>
      </c>
      <c r="Q44">
        <f t="shared" si="16"/>
        <v>0</v>
      </c>
      <c r="R44">
        <f t="shared" si="3"/>
        <v>699.79200000000003</v>
      </c>
      <c r="S44">
        <f t="shared" si="12"/>
        <v>0</v>
      </c>
      <c r="T44">
        <f t="shared" si="15"/>
        <v>0</v>
      </c>
      <c r="U44">
        <f t="shared" si="14"/>
        <v>0</v>
      </c>
      <c r="V44">
        <f t="shared" si="4"/>
        <v>699.79200000000003</v>
      </c>
      <c r="W44">
        <f t="shared" si="5"/>
        <v>0</v>
      </c>
      <c r="X44">
        <f t="shared" si="6"/>
        <v>699.79200000000003</v>
      </c>
      <c r="Y44">
        <f t="shared" si="7"/>
        <v>0</v>
      </c>
      <c r="Z44">
        <f t="shared" si="8"/>
        <v>0</v>
      </c>
      <c r="AA44">
        <f t="shared" si="9"/>
        <v>0</v>
      </c>
      <c r="AB44">
        <f t="shared" si="10"/>
        <v>0</v>
      </c>
      <c r="AC44">
        <f>W44*Interface!$D$8+M44*Interface!$D$9+L44*Interface!$D$7+K44*Interface!$D$6+U44*Interface!$D$13</f>
        <v>0</v>
      </c>
      <c r="AF44">
        <f>Daten!I39*Interface!$E$9</f>
        <v>0</v>
      </c>
      <c r="AG44">
        <f>Interface!$B$17*Interface!$D$17</f>
        <v>0</v>
      </c>
      <c r="AH44">
        <f t="shared" si="11"/>
        <v>0</v>
      </c>
      <c r="AK44">
        <f>K44*Interface!$C$6+L44*Interface!$C$7+W44*Interface!$C$8+AF44*Interface!$C$9+U44*Interface!$C$13+X44*Parameter!$B$6</f>
        <v>6997920</v>
      </c>
    </row>
    <row r="45" spans="1:37" x14ac:dyDescent="0.2">
      <c r="A45">
        <v>36</v>
      </c>
      <c r="B45">
        <f>IF(Daten!E40-(Interface!$F$22+Interface!$F$23+Interface!$F$24)&gt;0,Daten!E40-(Interface!$F$22+Interface!$F$23+Interface!$F$24),0)</f>
        <v>1842.1833688756251</v>
      </c>
      <c r="C45">
        <f>IF($B45=0,Daten!$E40*C$6,Interface!$F$22)</f>
        <v>0</v>
      </c>
      <c r="D45">
        <f>IF($B45=0,Daten!$E40*D$6,Interface!$F$23)</f>
        <v>0</v>
      </c>
      <c r="E45">
        <f>IF($B45=0,Daten!$E40*E$6,Interface!$F$24)</f>
        <v>0</v>
      </c>
      <c r="F45">
        <f>C45*Interface!$B$22</f>
        <v>0</v>
      </c>
      <c r="G45">
        <f>D45*Interface!$E$23+E45*Interface!$E$24</f>
        <v>0</v>
      </c>
      <c r="H45" s="1">
        <f>C45*Interface!$D$22+D45*Interface!$D$23+E45*Interface!$D$24+B45*Parameter!$B$6</f>
        <v>18421833.68875625</v>
      </c>
      <c r="J45">
        <f>F45+Daten!B40</f>
        <v>706.44</v>
      </c>
      <c r="K45">
        <f>Interface!$E$6*Daten!H40</f>
        <v>0</v>
      </c>
      <c r="L45">
        <f>Interface!$E$7*Daten!K40</f>
        <v>0</v>
      </c>
      <c r="M45">
        <f t="shared" si="0"/>
        <v>0</v>
      </c>
      <c r="N45">
        <f>Interface!$E$8</f>
        <v>0</v>
      </c>
      <c r="O45">
        <f>Interface!$E$13</f>
        <v>0</v>
      </c>
      <c r="P45">
        <f t="shared" si="1"/>
        <v>0</v>
      </c>
      <c r="Q45">
        <f t="shared" si="16"/>
        <v>0</v>
      </c>
      <c r="R45">
        <f t="shared" si="3"/>
        <v>706.44</v>
      </c>
      <c r="S45">
        <f t="shared" si="12"/>
        <v>0</v>
      </c>
      <c r="T45">
        <f t="shared" si="15"/>
        <v>0</v>
      </c>
      <c r="U45">
        <f t="shared" si="14"/>
        <v>0</v>
      </c>
      <c r="V45">
        <f t="shared" si="4"/>
        <v>706.44</v>
      </c>
      <c r="W45">
        <f t="shared" si="5"/>
        <v>0</v>
      </c>
      <c r="X45">
        <f t="shared" si="6"/>
        <v>706.44</v>
      </c>
      <c r="Y45">
        <f t="shared" si="7"/>
        <v>0</v>
      </c>
      <c r="Z45">
        <f t="shared" si="8"/>
        <v>0</v>
      </c>
      <c r="AA45">
        <f t="shared" si="9"/>
        <v>0</v>
      </c>
      <c r="AB45">
        <f t="shared" si="10"/>
        <v>0</v>
      </c>
      <c r="AC45">
        <f>W45*Interface!$D$8+M45*Interface!$D$9+L45*Interface!$D$7+K45*Interface!$D$6+U45*Interface!$D$13</f>
        <v>0</v>
      </c>
      <c r="AF45">
        <f>Daten!I40*Interface!$E$9</f>
        <v>0</v>
      </c>
      <c r="AG45">
        <f>Interface!$B$17*Interface!$D$17</f>
        <v>0</v>
      </c>
      <c r="AH45">
        <f t="shared" si="11"/>
        <v>0</v>
      </c>
      <c r="AK45">
        <f>K45*Interface!$C$6+L45*Interface!$C$7+W45*Interface!$C$8+AF45*Interface!$C$9+U45*Interface!$C$13+X45*Parameter!$B$6</f>
        <v>7064400.0000000009</v>
      </c>
    </row>
    <row r="46" spans="1:37" x14ac:dyDescent="0.2">
      <c r="A46">
        <v>37</v>
      </c>
      <c r="B46">
        <f>IF(Daten!E41-(Interface!$F$22+Interface!$F$23+Interface!$F$24)&gt;0,Daten!E41-(Interface!$F$22+Interface!$F$23+Interface!$F$24),0)</f>
        <v>1706.8425783591485</v>
      </c>
      <c r="C46">
        <f>IF($B46=0,Daten!$E41*C$6,Interface!$F$22)</f>
        <v>0</v>
      </c>
      <c r="D46">
        <f>IF($B46=0,Daten!$E41*D$6,Interface!$F$23)</f>
        <v>0</v>
      </c>
      <c r="E46">
        <f>IF($B46=0,Daten!$E41*E$6,Interface!$F$24)</f>
        <v>0</v>
      </c>
      <c r="F46">
        <f>C46*Interface!$B$22</f>
        <v>0</v>
      </c>
      <c r="G46">
        <f>D46*Interface!$E$23+E46*Interface!$E$24</f>
        <v>0</v>
      </c>
      <c r="H46" s="1">
        <f>C46*Interface!$D$22+D46*Interface!$D$23+E46*Interface!$D$24+B46*Parameter!$B$6</f>
        <v>17068425.783591487</v>
      </c>
      <c r="J46">
        <f>F46+Daten!B41</f>
        <v>707.88800000000003</v>
      </c>
      <c r="K46">
        <f>Interface!$E$6*Daten!H41</f>
        <v>0</v>
      </c>
      <c r="L46">
        <f>Interface!$E$7*Daten!K41</f>
        <v>0</v>
      </c>
      <c r="M46">
        <f t="shared" si="0"/>
        <v>0</v>
      </c>
      <c r="N46">
        <f>Interface!$E$8</f>
        <v>0</v>
      </c>
      <c r="O46">
        <f>Interface!$E$13</f>
        <v>0</v>
      </c>
      <c r="P46">
        <f t="shared" si="1"/>
        <v>0</v>
      </c>
      <c r="Q46">
        <f t="shared" si="16"/>
        <v>0</v>
      </c>
      <c r="R46">
        <f t="shared" si="3"/>
        <v>707.88800000000003</v>
      </c>
      <c r="S46">
        <f t="shared" si="12"/>
        <v>0</v>
      </c>
      <c r="T46">
        <f t="shared" si="15"/>
        <v>0</v>
      </c>
      <c r="U46">
        <f t="shared" si="14"/>
        <v>0</v>
      </c>
      <c r="V46">
        <f t="shared" si="4"/>
        <v>707.88800000000003</v>
      </c>
      <c r="W46">
        <f t="shared" si="5"/>
        <v>0</v>
      </c>
      <c r="X46">
        <f t="shared" si="6"/>
        <v>707.88800000000003</v>
      </c>
      <c r="Y46">
        <f t="shared" si="7"/>
        <v>0</v>
      </c>
      <c r="Z46">
        <f t="shared" si="8"/>
        <v>0</v>
      </c>
      <c r="AA46">
        <f t="shared" si="9"/>
        <v>0</v>
      </c>
      <c r="AB46">
        <f t="shared" si="10"/>
        <v>0</v>
      </c>
      <c r="AC46">
        <f>W46*Interface!$D$8+M46*Interface!$D$9+L46*Interface!$D$7+K46*Interface!$D$6+U46*Interface!$D$13</f>
        <v>0</v>
      </c>
      <c r="AF46">
        <f>Daten!I41*Interface!$E$9</f>
        <v>0</v>
      </c>
      <c r="AG46">
        <f>Interface!$B$17*Interface!$D$17</f>
        <v>0</v>
      </c>
      <c r="AH46">
        <f t="shared" si="11"/>
        <v>0</v>
      </c>
      <c r="AK46">
        <f>K46*Interface!$C$6+L46*Interface!$C$7+W46*Interface!$C$8+AF46*Interface!$C$9+U46*Interface!$C$13+X46*Parameter!$B$6</f>
        <v>7078880</v>
      </c>
    </row>
    <row r="47" spans="1:37" x14ac:dyDescent="0.2">
      <c r="A47">
        <v>38</v>
      </c>
      <c r="B47">
        <f>IF(Daten!E42-(Interface!$F$22+Interface!$F$23+Interface!$F$24)&gt;0,Daten!E42-(Interface!$F$22+Interface!$F$23+Interface!$F$24),0)</f>
        <v>1488.0464015773373</v>
      </c>
      <c r="C47">
        <f>IF($B47=0,Daten!$E42*C$6,Interface!$F$22)</f>
        <v>0</v>
      </c>
      <c r="D47">
        <f>IF($B47=0,Daten!$E42*D$6,Interface!$F$23)</f>
        <v>0</v>
      </c>
      <c r="E47">
        <f>IF($B47=0,Daten!$E42*E$6,Interface!$F$24)</f>
        <v>0</v>
      </c>
      <c r="F47">
        <f>C47*Interface!$B$22</f>
        <v>0</v>
      </c>
      <c r="G47">
        <f>D47*Interface!$E$23+E47*Interface!$E$24</f>
        <v>0</v>
      </c>
      <c r="H47" s="1">
        <f>C47*Interface!$D$22+D47*Interface!$D$23+E47*Interface!$D$24+B47*Parameter!$B$6</f>
        <v>14880464.015773373</v>
      </c>
      <c r="J47">
        <f>F47+Daten!B42</f>
        <v>704.74399999999991</v>
      </c>
      <c r="K47">
        <f>Interface!$E$6*Daten!H42</f>
        <v>0</v>
      </c>
      <c r="L47">
        <f>Interface!$E$7*Daten!K42</f>
        <v>0</v>
      </c>
      <c r="M47">
        <f t="shared" si="0"/>
        <v>0</v>
      </c>
      <c r="N47">
        <f>Interface!$E$8</f>
        <v>0</v>
      </c>
      <c r="O47">
        <f>Interface!$E$13</f>
        <v>0</v>
      </c>
      <c r="P47">
        <f t="shared" si="1"/>
        <v>0</v>
      </c>
      <c r="Q47">
        <f t="shared" si="16"/>
        <v>0</v>
      </c>
      <c r="R47">
        <f t="shared" si="3"/>
        <v>704.74399999999991</v>
      </c>
      <c r="S47">
        <f t="shared" si="12"/>
        <v>0</v>
      </c>
      <c r="T47">
        <f t="shared" si="15"/>
        <v>0</v>
      </c>
      <c r="U47">
        <f t="shared" si="14"/>
        <v>0</v>
      </c>
      <c r="V47">
        <f t="shared" si="4"/>
        <v>704.74399999999991</v>
      </c>
      <c r="W47">
        <f t="shared" si="5"/>
        <v>0</v>
      </c>
      <c r="X47">
        <f t="shared" si="6"/>
        <v>704.74399999999991</v>
      </c>
      <c r="Y47">
        <f t="shared" si="7"/>
        <v>0</v>
      </c>
      <c r="Z47">
        <f t="shared" si="8"/>
        <v>0</v>
      </c>
      <c r="AA47">
        <f t="shared" si="9"/>
        <v>0</v>
      </c>
      <c r="AB47">
        <f t="shared" si="10"/>
        <v>0</v>
      </c>
      <c r="AC47">
        <f>W47*Interface!$D$8+M47*Interface!$D$9+L47*Interface!$D$7+K47*Interface!$D$6+U47*Interface!$D$13</f>
        <v>0</v>
      </c>
      <c r="AF47">
        <f>Daten!I42*Interface!$E$9</f>
        <v>0</v>
      </c>
      <c r="AG47">
        <f>Interface!$B$17*Interface!$D$17</f>
        <v>0</v>
      </c>
      <c r="AH47">
        <f t="shared" si="11"/>
        <v>0</v>
      </c>
      <c r="AK47">
        <f>K47*Interface!$C$6+L47*Interface!$C$7+W47*Interface!$C$8+AF47*Interface!$C$9+U47*Interface!$C$13+X47*Parameter!$B$6</f>
        <v>7047439.9999999991</v>
      </c>
    </row>
    <row r="48" spans="1:37" x14ac:dyDescent="0.2">
      <c r="A48">
        <v>39</v>
      </c>
      <c r="B48">
        <f>IF(Daten!E43-(Interface!$F$22+Interface!$F$23+Interface!$F$24)&gt;0,Daten!E43-(Interface!$F$22+Interface!$F$23+Interface!$F$24),0)</f>
        <v>1323.9216202242719</v>
      </c>
      <c r="C48">
        <f>IF($B48=0,Daten!$E43*C$6,Interface!$F$22)</f>
        <v>0</v>
      </c>
      <c r="D48">
        <f>IF($B48=0,Daten!$E43*D$6,Interface!$F$23)</f>
        <v>0</v>
      </c>
      <c r="E48">
        <f>IF($B48=0,Daten!$E43*E$6,Interface!$F$24)</f>
        <v>0</v>
      </c>
      <c r="F48">
        <f>C48*Interface!$B$22</f>
        <v>0</v>
      </c>
      <c r="G48">
        <f>D48*Interface!$E$23+E48*Interface!$E$24</f>
        <v>0</v>
      </c>
      <c r="H48" s="1">
        <f>C48*Interface!$D$22+D48*Interface!$D$23+E48*Interface!$D$24+B48*Parameter!$B$6</f>
        <v>13239216.202242719</v>
      </c>
      <c r="J48">
        <f>F48+Daten!B43</f>
        <v>702.06399999999996</v>
      </c>
      <c r="K48">
        <f>Interface!$E$6*Daten!H43</f>
        <v>0</v>
      </c>
      <c r="L48">
        <f>Interface!$E$7*Daten!K43</f>
        <v>0</v>
      </c>
      <c r="M48">
        <f t="shared" si="0"/>
        <v>0</v>
      </c>
      <c r="N48">
        <f>Interface!$E$8</f>
        <v>0</v>
      </c>
      <c r="O48">
        <f>Interface!$E$13</f>
        <v>0</v>
      </c>
      <c r="P48">
        <f t="shared" si="1"/>
        <v>0</v>
      </c>
      <c r="Q48">
        <f t="shared" si="16"/>
        <v>0</v>
      </c>
      <c r="R48">
        <f t="shared" si="3"/>
        <v>702.06399999999996</v>
      </c>
      <c r="S48">
        <f t="shared" si="12"/>
        <v>0</v>
      </c>
      <c r="T48">
        <f t="shared" si="15"/>
        <v>0</v>
      </c>
      <c r="U48">
        <f t="shared" si="14"/>
        <v>0</v>
      </c>
      <c r="V48">
        <f t="shared" si="4"/>
        <v>702.06399999999996</v>
      </c>
      <c r="W48">
        <f t="shared" si="5"/>
        <v>0</v>
      </c>
      <c r="X48">
        <f t="shared" si="6"/>
        <v>702.06399999999996</v>
      </c>
      <c r="Y48">
        <f t="shared" si="7"/>
        <v>0</v>
      </c>
      <c r="Z48">
        <f t="shared" si="8"/>
        <v>0</v>
      </c>
      <c r="AA48">
        <f t="shared" si="9"/>
        <v>0</v>
      </c>
      <c r="AB48">
        <f t="shared" si="10"/>
        <v>0</v>
      </c>
      <c r="AC48">
        <f>W48*Interface!$D$8+M48*Interface!$D$9+L48*Interface!$D$7+K48*Interface!$D$6+U48*Interface!$D$13</f>
        <v>0</v>
      </c>
      <c r="AF48">
        <f>Daten!I43*Interface!$E$9</f>
        <v>0</v>
      </c>
      <c r="AG48">
        <f>Interface!$B$17*Interface!$D$17</f>
        <v>0</v>
      </c>
      <c r="AH48">
        <f t="shared" si="11"/>
        <v>0</v>
      </c>
      <c r="AK48">
        <f>K48*Interface!$C$6+L48*Interface!$C$7+W48*Interface!$C$8+AF48*Interface!$C$9+U48*Interface!$C$13+X48*Parameter!$B$6</f>
        <v>7020640</v>
      </c>
    </row>
    <row r="49" spans="1:37" x14ac:dyDescent="0.2">
      <c r="A49">
        <v>40</v>
      </c>
      <c r="B49">
        <f>IF(Daten!E44-(Interface!$F$22+Interface!$F$23+Interface!$F$24)&gt;0,Daten!E44-(Interface!$F$22+Interface!$F$23+Interface!$F$24),0)</f>
        <v>1260.9477698256778</v>
      </c>
      <c r="C49">
        <f>IF($B49=0,Daten!$E44*C$6,Interface!$F$22)</f>
        <v>0</v>
      </c>
      <c r="D49">
        <f>IF($B49=0,Daten!$E44*D$6,Interface!$F$23)</f>
        <v>0</v>
      </c>
      <c r="E49">
        <f>IF($B49=0,Daten!$E44*E$6,Interface!$F$24)</f>
        <v>0</v>
      </c>
      <c r="F49">
        <f>C49*Interface!$B$22</f>
        <v>0</v>
      </c>
      <c r="G49">
        <f>D49*Interface!$E$23+E49*Interface!$E$24</f>
        <v>0</v>
      </c>
      <c r="H49" s="1">
        <f>C49*Interface!$D$22+D49*Interface!$D$23+E49*Interface!$D$24+B49*Parameter!$B$6</f>
        <v>12609477.698256778</v>
      </c>
      <c r="J49">
        <f>F49+Daten!B44</f>
        <v>705.06399999999996</v>
      </c>
      <c r="K49">
        <f>Interface!$E$6*Daten!H44</f>
        <v>0</v>
      </c>
      <c r="L49">
        <f>Interface!$E$7*Daten!K44</f>
        <v>0</v>
      </c>
      <c r="M49">
        <f t="shared" si="0"/>
        <v>0</v>
      </c>
      <c r="N49">
        <f>Interface!$E$8</f>
        <v>0</v>
      </c>
      <c r="O49">
        <f>Interface!$E$13</f>
        <v>0</v>
      </c>
      <c r="P49">
        <f t="shared" si="1"/>
        <v>0</v>
      </c>
      <c r="Q49">
        <f t="shared" si="16"/>
        <v>0</v>
      </c>
      <c r="R49">
        <f t="shared" si="3"/>
        <v>705.06399999999996</v>
      </c>
      <c r="S49">
        <f t="shared" si="12"/>
        <v>0</v>
      </c>
      <c r="T49">
        <f t="shared" si="15"/>
        <v>0</v>
      </c>
      <c r="U49">
        <f t="shared" si="14"/>
        <v>0</v>
      </c>
      <c r="V49">
        <f t="shared" si="4"/>
        <v>705.06399999999996</v>
      </c>
      <c r="W49">
        <f t="shared" si="5"/>
        <v>0</v>
      </c>
      <c r="X49">
        <f t="shared" si="6"/>
        <v>705.06399999999996</v>
      </c>
      <c r="Y49">
        <f t="shared" si="7"/>
        <v>0</v>
      </c>
      <c r="Z49">
        <f t="shared" si="8"/>
        <v>0</v>
      </c>
      <c r="AA49">
        <f t="shared" si="9"/>
        <v>0</v>
      </c>
      <c r="AB49">
        <f t="shared" si="10"/>
        <v>0</v>
      </c>
      <c r="AC49">
        <f>W49*Interface!$D$8+M49*Interface!$D$9+L49*Interface!$D$7+K49*Interface!$D$6+U49*Interface!$D$13</f>
        <v>0</v>
      </c>
      <c r="AF49">
        <f>Daten!I44*Interface!$E$9</f>
        <v>0</v>
      </c>
      <c r="AG49">
        <f>Interface!$B$17*Interface!$D$17</f>
        <v>0</v>
      </c>
      <c r="AH49">
        <f t="shared" si="11"/>
        <v>0</v>
      </c>
      <c r="AK49">
        <f>K49*Interface!$C$6+L49*Interface!$C$7+W49*Interface!$C$8+AF49*Interface!$C$9+U49*Interface!$C$13+X49*Parameter!$B$6</f>
        <v>7050640</v>
      </c>
    </row>
    <row r="50" spans="1:37" x14ac:dyDescent="0.2">
      <c r="A50">
        <v>41</v>
      </c>
      <c r="B50">
        <f>IF(Daten!E45-(Interface!$F$22+Interface!$F$23+Interface!$F$24)&gt;0,Daten!E45-(Interface!$F$22+Interface!$F$23+Interface!$F$24),0)</f>
        <v>1459.5613898542249</v>
      </c>
      <c r="C50">
        <f>IF($B50=0,Daten!$E45*C$6,Interface!$F$22)</f>
        <v>0</v>
      </c>
      <c r="D50">
        <f>IF($B50=0,Daten!$E45*D$6,Interface!$F$23)</f>
        <v>0</v>
      </c>
      <c r="E50">
        <f>IF($B50=0,Daten!$E45*E$6,Interface!$F$24)</f>
        <v>0</v>
      </c>
      <c r="F50">
        <f>C50*Interface!$B$22</f>
        <v>0</v>
      </c>
      <c r="G50">
        <f>D50*Interface!$E$23+E50*Interface!$E$24</f>
        <v>0</v>
      </c>
      <c r="H50" s="1">
        <f>C50*Interface!$D$22+D50*Interface!$D$23+E50*Interface!$D$24+B50*Parameter!$B$6</f>
        <v>14595613.89854225</v>
      </c>
      <c r="J50">
        <f>F50+Daten!B45</f>
        <v>723.82399999999996</v>
      </c>
      <c r="K50">
        <f>Interface!$E$6*Daten!H45</f>
        <v>0</v>
      </c>
      <c r="L50">
        <f>Interface!$E$7*Daten!K45</f>
        <v>0</v>
      </c>
      <c r="M50">
        <f t="shared" si="0"/>
        <v>0</v>
      </c>
      <c r="N50">
        <f>Interface!$E$8</f>
        <v>0</v>
      </c>
      <c r="O50">
        <f>Interface!$E$13</f>
        <v>0</v>
      </c>
      <c r="P50">
        <f t="shared" si="1"/>
        <v>0</v>
      </c>
      <c r="Q50">
        <f t="shared" si="16"/>
        <v>0</v>
      </c>
      <c r="R50">
        <f t="shared" si="3"/>
        <v>723.82399999999996</v>
      </c>
      <c r="S50">
        <f t="shared" si="12"/>
        <v>0</v>
      </c>
      <c r="T50">
        <f t="shared" si="15"/>
        <v>0</v>
      </c>
      <c r="U50">
        <f t="shared" si="14"/>
        <v>0</v>
      </c>
      <c r="V50">
        <f t="shared" si="4"/>
        <v>723.82399999999996</v>
      </c>
      <c r="W50">
        <f t="shared" si="5"/>
        <v>0</v>
      </c>
      <c r="X50">
        <f t="shared" si="6"/>
        <v>723.82399999999996</v>
      </c>
      <c r="Y50">
        <f t="shared" si="7"/>
        <v>0</v>
      </c>
      <c r="Z50">
        <f t="shared" si="8"/>
        <v>0</v>
      </c>
      <c r="AA50">
        <f t="shared" si="9"/>
        <v>0</v>
      </c>
      <c r="AB50">
        <f t="shared" si="10"/>
        <v>0</v>
      </c>
      <c r="AC50">
        <f>W50*Interface!$D$8+M50*Interface!$D$9+L50*Interface!$D$7+K50*Interface!$D$6+U50*Interface!$D$13</f>
        <v>0</v>
      </c>
      <c r="AF50">
        <f>Daten!I45*Interface!$E$9</f>
        <v>0</v>
      </c>
      <c r="AG50">
        <f>Interface!$B$17*Interface!$D$17</f>
        <v>0</v>
      </c>
      <c r="AH50">
        <f t="shared" si="11"/>
        <v>0</v>
      </c>
      <c r="AK50">
        <f>K50*Interface!$C$6+L50*Interface!$C$7+W50*Interface!$C$8+AF50*Interface!$C$9+U50*Interface!$C$13+X50*Parameter!$B$6</f>
        <v>7238240</v>
      </c>
    </row>
    <row r="51" spans="1:37" x14ac:dyDescent="0.2">
      <c r="A51">
        <v>42</v>
      </c>
      <c r="B51">
        <f>IF(Daten!E46-(Interface!$F$22+Interface!$F$23+Interface!$F$24)&gt;0,Daten!E46-(Interface!$F$22+Interface!$F$23+Interface!$F$24),0)</f>
        <v>1681.7144631748199</v>
      </c>
      <c r="C51">
        <f>IF($B51=0,Daten!$E46*C$6,Interface!$F$22)</f>
        <v>0</v>
      </c>
      <c r="D51">
        <f>IF($B51=0,Daten!$E46*D$6,Interface!$F$23)</f>
        <v>0</v>
      </c>
      <c r="E51">
        <f>IF($B51=0,Daten!$E46*E$6,Interface!$F$24)</f>
        <v>0</v>
      </c>
      <c r="F51">
        <f>C51*Interface!$B$22</f>
        <v>0</v>
      </c>
      <c r="G51">
        <f>D51*Interface!$E$23+E51*Interface!$E$24</f>
        <v>0</v>
      </c>
      <c r="H51" s="1">
        <f>C51*Interface!$D$22+D51*Interface!$D$23+E51*Interface!$D$24+B51*Parameter!$B$6</f>
        <v>16817144.631748199</v>
      </c>
      <c r="J51">
        <f>F51+Daten!B46</f>
        <v>741.83199999999999</v>
      </c>
      <c r="K51">
        <f>Interface!$E$6*Daten!H46</f>
        <v>0</v>
      </c>
      <c r="L51">
        <f>Interface!$E$7*Daten!K46</f>
        <v>0</v>
      </c>
      <c r="M51">
        <f t="shared" si="0"/>
        <v>0</v>
      </c>
      <c r="N51">
        <f>Interface!$E$8</f>
        <v>0</v>
      </c>
      <c r="O51">
        <f>Interface!$E$13</f>
        <v>0</v>
      </c>
      <c r="P51">
        <f t="shared" si="1"/>
        <v>0</v>
      </c>
      <c r="Q51">
        <f t="shared" si="16"/>
        <v>0</v>
      </c>
      <c r="R51">
        <f t="shared" si="3"/>
        <v>741.83199999999999</v>
      </c>
      <c r="S51">
        <f t="shared" si="12"/>
        <v>0</v>
      </c>
      <c r="T51">
        <f t="shared" si="15"/>
        <v>0</v>
      </c>
      <c r="U51">
        <f t="shared" si="14"/>
        <v>0</v>
      </c>
      <c r="V51">
        <f t="shared" si="4"/>
        <v>741.83199999999999</v>
      </c>
      <c r="W51">
        <f t="shared" si="5"/>
        <v>0</v>
      </c>
      <c r="X51">
        <f t="shared" si="6"/>
        <v>741.83199999999999</v>
      </c>
      <c r="Y51">
        <f t="shared" si="7"/>
        <v>0</v>
      </c>
      <c r="Z51">
        <f t="shared" si="8"/>
        <v>0</v>
      </c>
      <c r="AA51">
        <f t="shared" si="9"/>
        <v>0</v>
      </c>
      <c r="AB51">
        <f t="shared" si="10"/>
        <v>0</v>
      </c>
      <c r="AC51">
        <f>W51*Interface!$D$8+M51*Interface!$D$9+L51*Interface!$D$7+K51*Interface!$D$6+U51*Interface!$D$13</f>
        <v>0</v>
      </c>
      <c r="AF51">
        <f>Daten!I46*Interface!$E$9</f>
        <v>0</v>
      </c>
      <c r="AG51">
        <f>Interface!$B$17*Interface!$D$17</f>
        <v>0</v>
      </c>
      <c r="AH51">
        <f t="shared" si="11"/>
        <v>0</v>
      </c>
      <c r="AK51">
        <f>K51*Interface!$C$6+L51*Interface!$C$7+W51*Interface!$C$8+AF51*Interface!$C$9+U51*Interface!$C$13+X51*Parameter!$B$6</f>
        <v>7418320</v>
      </c>
    </row>
    <row r="52" spans="1:37" x14ac:dyDescent="0.2">
      <c r="A52">
        <v>43</v>
      </c>
      <c r="B52">
        <f>IF(Daten!E47-(Interface!$F$22+Interface!$F$23+Interface!$F$24)&gt;0,Daten!E47-(Interface!$F$22+Interface!$F$23+Interface!$F$24),0)</f>
        <v>1771.70899380387</v>
      </c>
      <c r="C52">
        <f>IF($B52=0,Daten!$E47*C$6,Interface!$F$22)</f>
        <v>0</v>
      </c>
      <c r="D52">
        <f>IF($B52=0,Daten!$E47*D$6,Interface!$F$23)</f>
        <v>0</v>
      </c>
      <c r="E52">
        <f>IF($B52=0,Daten!$E47*E$6,Interface!$F$24)</f>
        <v>0</v>
      </c>
      <c r="F52">
        <f>C52*Interface!$B$22</f>
        <v>0</v>
      </c>
      <c r="G52">
        <f>D52*Interface!$E$23+E52*Interface!$E$24</f>
        <v>0</v>
      </c>
      <c r="H52" s="1">
        <f>C52*Interface!$D$22+D52*Interface!$D$23+E52*Interface!$D$24+B52*Parameter!$B$6</f>
        <v>17717089.938038699</v>
      </c>
      <c r="J52">
        <f>F52+Daten!B47</f>
        <v>730.4</v>
      </c>
      <c r="K52">
        <f>Interface!$E$6*Daten!H47</f>
        <v>0</v>
      </c>
      <c r="L52">
        <f>Interface!$E$7*Daten!K47</f>
        <v>0</v>
      </c>
      <c r="M52">
        <f t="shared" si="0"/>
        <v>0</v>
      </c>
      <c r="N52">
        <f>Interface!$E$8</f>
        <v>0</v>
      </c>
      <c r="O52">
        <f>Interface!$E$13</f>
        <v>0</v>
      </c>
      <c r="P52">
        <f t="shared" si="1"/>
        <v>0</v>
      </c>
      <c r="Q52">
        <f t="shared" si="16"/>
        <v>0</v>
      </c>
      <c r="R52">
        <f t="shared" si="3"/>
        <v>730.4</v>
      </c>
      <c r="S52">
        <f t="shared" si="12"/>
        <v>0</v>
      </c>
      <c r="T52">
        <f t="shared" si="15"/>
        <v>0</v>
      </c>
      <c r="U52">
        <f t="shared" si="14"/>
        <v>0</v>
      </c>
      <c r="V52">
        <f t="shared" si="4"/>
        <v>730.4</v>
      </c>
      <c r="W52">
        <f t="shared" si="5"/>
        <v>0</v>
      </c>
      <c r="X52">
        <f t="shared" si="6"/>
        <v>730.4</v>
      </c>
      <c r="Y52">
        <f t="shared" si="7"/>
        <v>0</v>
      </c>
      <c r="Z52">
        <f t="shared" si="8"/>
        <v>0</v>
      </c>
      <c r="AA52">
        <f t="shared" si="9"/>
        <v>0</v>
      </c>
      <c r="AB52">
        <f t="shared" si="10"/>
        <v>0</v>
      </c>
      <c r="AC52">
        <f>W52*Interface!$D$8+M52*Interface!$D$9+L52*Interface!$D$7+K52*Interface!$D$6+U52*Interface!$D$13</f>
        <v>0</v>
      </c>
      <c r="AF52">
        <f>Daten!I47*Interface!$E$9</f>
        <v>0</v>
      </c>
      <c r="AG52">
        <f>Interface!$B$17*Interface!$D$17</f>
        <v>0</v>
      </c>
      <c r="AH52">
        <f t="shared" si="11"/>
        <v>0</v>
      </c>
      <c r="AK52">
        <f>K52*Interface!$C$6+L52*Interface!$C$7+W52*Interface!$C$8+AF52*Interface!$C$9+U52*Interface!$C$13+X52*Parameter!$B$6</f>
        <v>7304000</v>
      </c>
    </row>
    <row r="53" spans="1:37" x14ac:dyDescent="0.2">
      <c r="A53">
        <v>44</v>
      </c>
      <c r="B53">
        <f>IF(Daten!E48-(Interface!$F$22+Interface!$F$23+Interface!$F$24)&gt;0,Daten!E48-(Interface!$F$22+Interface!$F$23+Interface!$F$24),0)</f>
        <v>1758.4865760794285</v>
      </c>
      <c r="C53">
        <f>IF($B53=0,Daten!$E48*C$6,Interface!$F$22)</f>
        <v>0</v>
      </c>
      <c r="D53">
        <f>IF($B53=0,Daten!$E48*D$6,Interface!$F$23)</f>
        <v>0</v>
      </c>
      <c r="E53">
        <f>IF($B53=0,Daten!$E48*E$6,Interface!$F$24)</f>
        <v>0</v>
      </c>
      <c r="F53">
        <f>C53*Interface!$B$22</f>
        <v>0</v>
      </c>
      <c r="G53">
        <f>D53*Interface!$E$23+E53*Interface!$E$24</f>
        <v>0</v>
      </c>
      <c r="H53" s="1">
        <f>C53*Interface!$D$22+D53*Interface!$D$23+E53*Interface!$D$24+B53*Parameter!$B$6</f>
        <v>17584865.760794286</v>
      </c>
      <c r="J53">
        <f>F53+Daten!B48</f>
        <v>693.08800000000008</v>
      </c>
      <c r="K53">
        <f>Interface!$E$6*Daten!H48</f>
        <v>0</v>
      </c>
      <c r="L53">
        <f>Interface!$E$7*Daten!K48</f>
        <v>0</v>
      </c>
      <c r="M53">
        <f t="shared" si="0"/>
        <v>0</v>
      </c>
      <c r="N53">
        <f>Interface!$E$8</f>
        <v>0</v>
      </c>
      <c r="O53">
        <f>Interface!$E$13</f>
        <v>0</v>
      </c>
      <c r="P53">
        <f t="shared" si="1"/>
        <v>0</v>
      </c>
      <c r="Q53">
        <f t="shared" si="16"/>
        <v>0</v>
      </c>
      <c r="R53">
        <f t="shared" si="3"/>
        <v>693.08800000000008</v>
      </c>
      <c r="S53">
        <f t="shared" si="12"/>
        <v>0</v>
      </c>
      <c r="T53">
        <f t="shared" si="15"/>
        <v>0</v>
      </c>
      <c r="U53">
        <f t="shared" si="14"/>
        <v>0</v>
      </c>
      <c r="V53">
        <f t="shared" si="4"/>
        <v>693.08800000000008</v>
      </c>
      <c r="W53">
        <f t="shared" si="5"/>
        <v>0</v>
      </c>
      <c r="X53">
        <f t="shared" si="6"/>
        <v>693.08800000000008</v>
      </c>
      <c r="Y53">
        <f t="shared" si="7"/>
        <v>0</v>
      </c>
      <c r="Z53">
        <f t="shared" si="8"/>
        <v>0</v>
      </c>
      <c r="AA53">
        <f t="shared" si="9"/>
        <v>0</v>
      </c>
      <c r="AB53">
        <f t="shared" si="10"/>
        <v>0</v>
      </c>
      <c r="AC53">
        <f>W53*Interface!$D$8+M53*Interface!$D$9+L53*Interface!$D$7+K53*Interface!$D$6+U53*Interface!$D$13</f>
        <v>0</v>
      </c>
      <c r="AF53">
        <f>Daten!I48*Interface!$E$9</f>
        <v>0</v>
      </c>
      <c r="AG53">
        <f>Interface!$B$17*Interface!$D$17</f>
        <v>0</v>
      </c>
      <c r="AH53">
        <f t="shared" si="11"/>
        <v>0</v>
      </c>
      <c r="AK53">
        <f>K53*Interface!$C$6+L53*Interface!$C$7+W53*Interface!$C$8+AF53*Interface!$C$9+U53*Interface!$C$13+X53*Parameter!$B$6</f>
        <v>6930880.0000000009</v>
      </c>
    </row>
    <row r="54" spans="1:37" x14ac:dyDescent="0.2">
      <c r="A54">
        <v>45</v>
      </c>
      <c r="B54">
        <f>IF(Daten!E49-(Interface!$F$22+Interface!$F$23+Interface!$F$24)&gt;0,Daten!E49-(Interface!$F$22+Interface!$F$23+Interface!$F$24),0)</f>
        <v>1706.0498050917965</v>
      </c>
      <c r="C54">
        <f>IF($B54=0,Daten!$E49*C$6,Interface!$F$22)</f>
        <v>0</v>
      </c>
      <c r="D54">
        <f>IF($B54=0,Daten!$E49*D$6,Interface!$F$23)</f>
        <v>0</v>
      </c>
      <c r="E54">
        <f>IF($B54=0,Daten!$E49*E$6,Interface!$F$24)</f>
        <v>0</v>
      </c>
      <c r="F54">
        <f>C54*Interface!$B$22</f>
        <v>0</v>
      </c>
      <c r="G54">
        <f>D54*Interface!$E$23+E54*Interface!$E$24</f>
        <v>0</v>
      </c>
      <c r="H54" s="1">
        <f>C54*Interface!$D$22+D54*Interface!$D$23+E54*Interface!$D$24+B54*Parameter!$B$6</f>
        <v>17060498.050917964</v>
      </c>
      <c r="J54">
        <f>F54+Daten!B49</f>
        <v>653.70400000000006</v>
      </c>
      <c r="K54">
        <f>Interface!$E$6*Daten!H49</f>
        <v>0</v>
      </c>
      <c r="L54">
        <f>Interface!$E$7*Daten!K49</f>
        <v>0</v>
      </c>
      <c r="M54">
        <f t="shared" si="0"/>
        <v>0</v>
      </c>
      <c r="N54">
        <f>Interface!$E$8</f>
        <v>0</v>
      </c>
      <c r="O54">
        <f>Interface!$E$13</f>
        <v>0</v>
      </c>
      <c r="P54">
        <f t="shared" si="1"/>
        <v>0</v>
      </c>
      <c r="Q54">
        <f t="shared" si="16"/>
        <v>0</v>
      </c>
      <c r="R54">
        <f t="shared" si="3"/>
        <v>653.70400000000006</v>
      </c>
      <c r="S54">
        <f t="shared" si="12"/>
        <v>0</v>
      </c>
      <c r="T54">
        <f t="shared" si="15"/>
        <v>0</v>
      </c>
      <c r="U54">
        <f t="shared" si="14"/>
        <v>0</v>
      </c>
      <c r="V54">
        <f t="shared" si="4"/>
        <v>653.70400000000006</v>
      </c>
      <c r="W54">
        <f t="shared" si="5"/>
        <v>0</v>
      </c>
      <c r="X54">
        <f t="shared" si="6"/>
        <v>653.70400000000006</v>
      </c>
      <c r="Y54">
        <f t="shared" si="7"/>
        <v>0</v>
      </c>
      <c r="Z54">
        <f t="shared" si="8"/>
        <v>0</v>
      </c>
      <c r="AA54">
        <f t="shared" si="9"/>
        <v>0</v>
      </c>
      <c r="AB54">
        <f t="shared" si="10"/>
        <v>0</v>
      </c>
      <c r="AC54">
        <f>W54*Interface!$D$8+M54*Interface!$D$9+L54*Interface!$D$7+K54*Interface!$D$6+U54*Interface!$D$13</f>
        <v>0</v>
      </c>
      <c r="AF54">
        <f>Daten!I49*Interface!$E$9</f>
        <v>0</v>
      </c>
      <c r="AG54">
        <f>Interface!$B$17*Interface!$D$17</f>
        <v>0</v>
      </c>
      <c r="AH54">
        <f t="shared" si="11"/>
        <v>0</v>
      </c>
      <c r="AK54">
        <f>K54*Interface!$C$6+L54*Interface!$C$7+W54*Interface!$C$8+AF54*Interface!$C$9+U54*Interface!$C$13+X54*Parameter!$B$6</f>
        <v>6537040.0000000009</v>
      </c>
    </row>
    <row r="55" spans="1:37" x14ac:dyDescent="0.2">
      <c r="A55">
        <v>46</v>
      </c>
      <c r="B55">
        <f>IF(Daten!E50-(Interface!$F$22+Interface!$F$23+Interface!$F$24)&gt;0,Daten!E50-(Interface!$F$22+Interface!$F$23+Interface!$F$24),0)</f>
        <v>1734.395206820486</v>
      </c>
      <c r="C55">
        <f>IF($B55=0,Daten!$E50*C$6,Interface!$F$22)</f>
        <v>0</v>
      </c>
      <c r="D55">
        <f>IF($B55=0,Daten!$E50*D$6,Interface!$F$23)</f>
        <v>0</v>
      </c>
      <c r="E55">
        <f>IF($B55=0,Daten!$E50*E$6,Interface!$F$24)</f>
        <v>0</v>
      </c>
      <c r="F55">
        <f>C55*Interface!$B$22</f>
        <v>0</v>
      </c>
      <c r="G55">
        <f>D55*Interface!$E$23+E55*Interface!$E$24</f>
        <v>0</v>
      </c>
      <c r="H55" s="1">
        <f>C55*Interface!$D$22+D55*Interface!$D$23+E55*Interface!$D$24+B55*Parameter!$B$6</f>
        <v>17343952.068204861</v>
      </c>
      <c r="J55">
        <f>F55+Daten!B50</f>
        <v>613.904</v>
      </c>
      <c r="K55">
        <f>Interface!$E$6*Daten!H50</f>
        <v>0</v>
      </c>
      <c r="L55">
        <f>Interface!$E$7*Daten!K50</f>
        <v>0</v>
      </c>
      <c r="M55">
        <f t="shared" si="0"/>
        <v>0</v>
      </c>
      <c r="N55">
        <f>Interface!$E$8</f>
        <v>0</v>
      </c>
      <c r="O55">
        <f>Interface!$E$13</f>
        <v>0</v>
      </c>
      <c r="P55">
        <f t="shared" si="1"/>
        <v>0</v>
      </c>
      <c r="Q55">
        <f t="shared" si="16"/>
        <v>0</v>
      </c>
      <c r="R55">
        <f t="shared" si="3"/>
        <v>613.904</v>
      </c>
      <c r="S55">
        <f t="shared" si="12"/>
        <v>0</v>
      </c>
      <c r="T55">
        <f t="shared" si="15"/>
        <v>0</v>
      </c>
      <c r="U55">
        <f t="shared" si="14"/>
        <v>0</v>
      </c>
      <c r="V55">
        <f t="shared" si="4"/>
        <v>613.904</v>
      </c>
      <c r="W55">
        <f t="shared" si="5"/>
        <v>0</v>
      </c>
      <c r="X55">
        <f t="shared" si="6"/>
        <v>613.904</v>
      </c>
      <c r="Y55">
        <f t="shared" si="7"/>
        <v>0</v>
      </c>
      <c r="Z55">
        <f t="shared" si="8"/>
        <v>0</v>
      </c>
      <c r="AA55">
        <f t="shared" si="9"/>
        <v>0</v>
      </c>
      <c r="AB55">
        <f t="shared" si="10"/>
        <v>0</v>
      </c>
      <c r="AC55">
        <f>W55*Interface!$D$8+M55*Interface!$D$9+L55*Interface!$D$7+K55*Interface!$D$6+U55*Interface!$D$13</f>
        <v>0</v>
      </c>
      <c r="AF55">
        <f>Daten!I50*Interface!$E$9</f>
        <v>0</v>
      </c>
      <c r="AG55">
        <f>Interface!$B$17*Interface!$D$17</f>
        <v>0</v>
      </c>
      <c r="AH55">
        <f t="shared" si="11"/>
        <v>0</v>
      </c>
      <c r="AK55">
        <f>K55*Interface!$C$6+L55*Interface!$C$7+W55*Interface!$C$8+AF55*Interface!$C$9+U55*Interface!$C$13+X55*Parameter!$B$6</f>
        <v>6139040</v>
      </c>
    </row>
    <row r="56" spans="1:37" x14ac:dyDescent="0.2">
      <c r="A56">
        <v>47</v>
      </c>
      <c r="B56">
        <f>IF(Daten!E51-(Interface!$F$22+Interface!$F$23+Interface!$F$24)&gt;0,Daten!E51-(Interface!$F$22+Interface!$F$23+Interface!$F$24),0)</f>
        <v>1485.6079572132001</v>
      </c>
      <c r="C56">
        <f>IF($B56=0,Daten!$E51*C$6,Interface!$F$22)</f>
        <v>0</v>
      </c>
      <c r="D56">
        <f>IF($B56=0,Daten!$E51*D$6,Interface!$F$23)</f>
        <v>0</v>
      </c>
      <c r="E56">
        <f>IF($B56=0,Daten!$E51*E$6,Interface!$F$24)</f>
        <v>0</v>
      </c>
      <c r="F56">
        <f>C56*Interface!$B$22</f>
        <v>0</v>
      </c>
      <c r="G56">
        <f>D56*Interface!$E$23+E56*Interface!$E$24</f>
        <v>0</v>
      </c>
      <c r="H56" s="1">
        <f>C56*Interface!$D$22+D56*Interface!$D$23+E56*Interface!$D$24+B56*Parameter!$B$6</f>
        <v>14856079.572132001</v>
      </c>
      <c r="J56">
        <f>F56+Daten!B51</f>
        <v>603.64800000000002</v>
      </c>
      <c r="K56">
        <f>Interface!$E$6*Daten!H51</f>
        <v>0</v>
      </c>
      <c r="L56">
        <f>Interface!$E$7*Daten!K51</f>
        <v>0</v>
      </c>
      <c r="M56">
        <f t="shared" si="0"/>
        <v>0</v>
      </c>
      <c r="N56">
        <f>Interface!$E$8</f>
        <v>0</v>
      </c>
      <c r="O56">
        <f>Interface!$E$13</f>
        <v>0</v>
      </c>
      <c r="P56">
        <f t="shared" si="1"/>
        <v>0</v>
      </c>
      <c r="Q56">
        <f t="shared" si="16"/>
        <v>0</v>
      </c>
      <c r="R56">
        <f t="shared" si="3"/>
        <v>603.64800000000002</v>
      </c>
      <c r="S56">
        <f t="shared" si="12"/>
        <v>0</v>
      </c>
      <c r="T56">
        <f t="shared" si="15"/>
        <v>0</v>
      </c>
      <c r="U56">
        <f t="shared" si="14"/>
        <v>0</v>
      </c>
      <c r="V56">
        <f t="shared" si="4"/>
        <v>603.64800000000002</v>
      </c>
      <c r="W56">
        <f t="shared" si="5"/>
        <v>0</v>
      </c>
      <c r="X56">
        <f t="shared" si="6"/>
        <v>603.64800000000002</v>
      </c>
      <c r="Y56">
        <f t="shared" si="7"/>
        <v>0</v>
      </c>
      <c r="Z56">
        <f t="shared" si="8"/>
        <v>0</v>
      </c>
      <c r="AA56">
        <f t="shared" si="9"/>
        <v>0</v>
      </c>
      <c r="AB56">
        <f t="shared" si="10"/>
        <v>0</v>
      </c>
      <c r="AC56">
        <f>W56*Interface!$D$8+M56*Interface!$D$9+L56*Interface!$D$7+K56*Interface!$D$6+U56*Interface!$D$13</f>
        <v>0</v>
      </c>
      <c r="AF56">
        <f>Daten!I51*Interface!$E$9</f>
        <v>0</v>
      </c>
      <c r="AG56">
        <f>Interface!$B$17*Interface!$D$17</f>
        <v>0</v>
      </c>
      <c r="AH56">
        <f t="shared" si="11"/>
        <v>0</v>
      </c>
      <c r="AK56">
        <f>K56*Interface!$C$6+L56*Interface!$C$7+W56*Interface!$C$8+AF56*Interface!$C$9+U56*Interface!$C$13+X56*Parameter!$B$6</f>
        <v>6036480</v>
      </c>
    </row>
    <row r="57" spans="1:37" x14ac:dyDescent="0.2">
      <c r="A57">
        <v>48</v>
      </c>
      <c r="B57">
        <f>IF(Daten!E52-(Interface!$F$22+Interface!$F$23+Interface!$F$24)&gt;0,Daten!E52-(Interface!$F$22+Interface!$F$23+Interface!$F$24),0)</f>
        <v>1055.3573171636544</v>
      </c>
      <c r="C57">
        <f>IF($B57=0,Daten!$E52*C$6,Interface!$F$22)</f>
        <v>0</v>
      </c>
      <c r="D57">
        <f>IF($B57=0,Daten!$E52*D$6,Interface!$F$23)</f>
        <v>0</v>
      </c>
      <c r="E57">
        <f>IF($B57=0,Daten!$E52*E$6,Interface!$F$24)</f>
        <v>0</v>
      </c>
      <c r="F57">
        <f>C57*Interface!$B$22</f>
        <v>0</v>
      </c>
      <c r="G57">
        <f>D57*Interface!$E$23+E57*Interface!$E$24</f>
        <v>0</v>
      </c>
      <c r="H57" s="1">
        <f>C57*Interface!$D$22+D57*Interface!$D$23+E57*Interface!$D$24+B57*Parameter!$B$6</f>
        <v>10553573.171636544</v>
      </c>
      <c r="J57">
        <f>F57+Daten!B52</f>
        <v>562.24800000000005</v>
      </c>
      <c r="K57">
        <f>Interface!$E$6*Daten!H52</f>
        <v>0</v>
      </c>
      <c r="L57">
        <f>Interface!$E$7*Daten!K52</f>
        <v>0</v>
      </c>
      <c r="M57">
        <f t="shared" si="0"/>
        <v>0</v>
      </c>
      <c r="N57">
        <f>Interface!$E$8</f>
        <v>0</v>
      </c>
      <c r="O57">
        <f>Interface!$E$13</f>
        <v>0</v>
      </c>
      <c r="P57">
        <f t="shared" si="1"/>
        <v>0</v>
      </c>
      <c r="Q57">
        <f t="shared" si="16"/>
        <v>0</v>
      </c>
      <c r="R57">
        <f t="shared" si="3"/>
        <v>562.24800000000005</v>
      </c>
      <c r="S57">
        <f t="shared" si="12"/>
        <v>0</v>
      </c>
      <c r="T57">
        <f t="shared" si="15"/>
        <v>0</v>
      </c>
      <c r="U57">
        <f t="shared" si="14"/>
        <v>0</v>
      </c>
      <c r="V57">
        <f t="shared" si="4"/>
        <v>562.24800000000005</v>
      </c>
      <c r="W57">
        <f t="shared" si="5"/>
        <v>0</v>
      </c>
      <c r="X57">
        <f t="shared" si="6"/>
        <v>562.24800000000005</v>
      </c>
      <c r="Y57">
        <f t="shared" si="7"/>
        <v>0</v>
      </c>
      <c r="Z57">
        <f t="shared" si="8"/>
        <v>0</v>
      </c>
      <c r="AA57">
        <f t="shared" si="9"/>
        <v>0</v>
      </c>
      <c r="AB57">
        <f t="shared" si="10"/>
        <v>0</v>
      </c>
      <c r="AC57">
        <f>W57*Interface!$D$8+M57*Interface!$D$9+L57*Interface!$D$7+K57*Interface!$D$6+U57*Interface!$D$13</f>
        <v>0</v>
      </c>
      <c r="AF57">
        <f>Daten!I52*Interface!$E$9</f>
        <v>0</v>
      </c>
      <c r="AG57">
        <f>Interface!$B$17*Interface!$D$17</f>
        <v>0</v>
      </c>
      <c r="AH57">
        <f t="shared" si="11"/>
        <v>0</v>
      </c>
      <c r="AK57">
        <f>K57*Interface!$C$6+L57*Interface!$C$7+W57*Interface!$C$8+AF57*Interface!$C$9+U57*Interface!$C$13+X57*Parameter!$B$6</f>
        <v>5622480.0000000009</v>
      </c>
    </row>
    <row r="58" spans="1:37" x14ac:dyDescent="0.2">
      <c r="A58">
        <v>49</v>
      </c>
      <c r="B58">
        <f>IF(Daten!E53-(Interface!$F$22+Interface!$F$23+Interface!$F$24)&gt;0,Daten!E53-(Interface!$F$22+Interface!$F$23+Interface!$F$24),0)</f>
        <v>533.58896923676093</v>
      </c>
      <c r="C58">
        <f>IF($B58=0,Daten!$E53*C$6,Interface!$F$22)</f>
        <v>0</v>
      </c>
      <c r="D58">
        <f>IF($B58=0,Daten!$E53*D$6,Interface!$F$23)</f>
        <v>0</v>
      </c>
      <c r="E58">
        <f>IF($B58=0,Daten!$E53*E$6,Interface!$F$24)</f>
        <v>0</v>
      </c>
      <c r="F58">
        <f>C58*Interface!$B$22</f>
        <v>0</v>
      </c>
      <c r="G58">
        <f>D58*Interface!$E$23+E58*Interface!$E$24</f>
        <v>0</v>
      </c>
      <c r="H58" s="1">
        <f>C58*Interface!$D$22+D58*Interface!$D$23+E58*Interface!$D$24+B58*Parameter!$B$6</f>
        <v>5335889.6923676096</v>
      </c>
      <c r="J58">
        <f>F58+Daten!B53</f>
        <v>536.31200000000001</v>
      </c>
      <c r="K58">
        <f>Interface!$E$6*Daten!H53</f>
        <v>0</v>
      </c>
      <c r="L58">
        <f>Interface!$E$7*Daten!K53</f>
        <v>0</v>
      </c>
      <c r="M58">
        <f t="shared" si="0"/>
        <v>0</v>
      </c>
      <c r="N58">
        <f>Interface!$E$8</f>
        <v>0</v>
      </c>
      <c r="O58">
        <f>Interface!$E$13</f>
        <v>0</v>
      </c>
      <c r="P58">
        <f t="shared" si="1"/>
        <v>0</v>
      </c>
      <c r="Q58">
        <f t="shared" si="16"/>
        <v>0</v>
      </c>
      <c r="R58">
        <f t="shared" si="3"/>
        <v>536.31200000000001</v>
      </c>
      <c r="S58">
        <f t="shared" si="12"/>
        <v>0</v>
      </c>
      <c r="T58">
        <f t="shared" si="15"/>
        <v>0</v>
      </c>
      <c r="U58">
        <f t="shared" si="14"/>
        <v>0</v>
      </c>
      <c r="V58">
        <f t="shared" si="4"/>
        <v>536.31200000000001</v>
      </c>
      <c r="W58">
        <f t="shared" si="5"/>
        <v>0</v>
      </c>
      <c r="X58">
        <f t="shared" si="6"/>
        <v>536.31200000000001</v>
      </c>
      <c r="Y58">
        <f t="shared" si="7"/>
        <v>0</v>
      </c>
      <c r="Z58">
        <f t="shared" si="8"/>
        <v>0</v>
      </c>
      <c r="AA58">
        <f t="shared" si="9"/>
        <v>0</v>
      </c>
      <c r="AB58">
        <f t="shared" si="10"/>
        <v>0</v>
      </c>
      <c r="AC58">
        <f>W58*Interface!$D$8+M58*Interface!$D$9+L58*Interface!$D$7+K58*Interface!$D$6+U58*Interface!$D$13</f>
        <v>0</v>
      </c>
      <c r="AF58">
        <f>Daten!I53*Interface!$E$9</f>
        <v>0</v>
      </c>
      <c r="AG58">
        <f>Interface!$B$17*Interface!$D$17</f>
        <v>0</v>
      </c>
      <c r="AH58">
        <f t="shared" si="11"/>
        <v>0</v>
      </c>
      <c r="AK58">
        <f>K58*Interface!$C$6+L58*Interface!$C$7+W58*Interface!$C$8+AF58*Interface!$C$9+U58*Interface!$C$13+X58*Parameter!$B$6</f>
        <v>5363120</v>
      </c>
    </row>
    <row r="59" spans="1:37" x14ac:dyDescent="0.2">
      <c r="A59">
        <v>50</v>
      </c>
      <c r="B59">
        <f>IF(Daten!E54-(Interface!$F$22+Interface!$F$23+Interface!$F$24)&gt;0,Daten!E54-(Interface!$F$22+Interface!$F$23+Interface!$F$24),0)</f>
        <v>248.67462260941412</v>
      </c>
      <c r="C59">
        <f>IF($B59=0,Daten!$E54*C$6,Interface!$F$22)</f>
        <v>0</v>
      </c>
      <c r="D59">
        <f>IF($B59=0,Daten!$E54*D$6,Interface!$F$23)</f>
        <v>0</v>
      </c>
      <c r="E59">
        <f>IF($B59=0,Daten!$E54*E$6,Interface!$F$24)</f>
        <v>0</v>
      </c>
      <c r="F59">
        <f>C59*Interface!$B$22</f>
        <v>0</v>
      </c>
      <c r="G59">
        <f>D59*Interface!$E$23+E59*Interface!$E$24</f>
        <v>0</v>
      </c>
      <c r="H59" s="1">
        <f>C59*Interface!$D$22+D59*Interface!$D$23+E59*Interface!$D$24+B59*Parameter!$B$6</f>
        <v>2486746.2260941411</v>
      </c>
      <c r="J59">
        <f>F59+Daten!B54</f>
        <v>515.25599999999997</v>
      </c>
      <c r="K59">
        <f>Interface!$E$6*Daten!H54</f>
        <v>0</v>
      </c>
      <c r="L59">
        <f>Interface!$E$7*Daten!K54</f>
        <v>0</v>
      </c>
      <c r="M59">
        <f t="shared" si="0"/>
        <v>0</v>
      </c>
      <c r="N59">
        <f>Interface!$E$8</f>
        <v>0</v>
      </c>
      <c r="O59">
        <f>Interface!$E$13</f>
        <v>0</v>
      </c>
      <c r="P59">
        <f t="shared" si="1"/>
        <v>0</v>
      </c>
      <c r="Q59">
        <f t="shared" si="16"/>
        <v>0</v>
      </c>
      <c r="R59">
        <f t="shared" si="3"/>
        <v>515.25599999999997</v>
      </c>
      <c r="S59">
        <f t="shared" si="12"/>
        <v>0</v>
      </c>
      <c r="T59">
        <f t="shared" si="15"/>
        <v>0</v>
      </c>
      <c r="U59">
        <f t="shared" si="14"/>
        <v>0</v>
      </c>
      <c r="V59">
        <f t="shared" si="4"/>
        <v>515.25599999999997</v>
      </c>
      <c r="W59">
        <f t="shared" si="5"/>
        <v>0</v>
      </c>
      <c r="X59">
        <f t="shared" si="6"/>
        <v>515.25599999999997</v>
      </c>
      <c r="Y59">
        <f t="shared" si="7"/>
        <v>0</v>
      </c>
      <c r="Z59">
        <f t="shared" si="8"/>
        <v>0</v>
      </c>
      <c r="AA59">
        <f t="shared" si="9"/>
        <v>0</v>
      </c>
      <c r="AB59">
        <f t="shared" si="10"/>
        <v>0</v>
      </c>
      <c r="AC59">
        <f>W59*Interface!$D$8+M59*Interface!$D$9+L59*Interface!$D$7+K59*Interface!$D$6+U59*Interface!$D$13</f>
        <v>0</v>
      </c>
      <c r="AF59">
        <f>Daten!I54*Interface!$E$9</f>
        <v>0</v>
      </c>
      <c r="AG59">
        <f>Interface!$B$17*Interface!$D$17</f>
        <v>0</v>
      </c>
      <c r="AH59">
        <f t="shared" si="11"/>
        <v>0</v>
      </c>
      <c r="AK59">
        <f>K59*Interface!$C$6+L59*Interface!$C$7+W59*Interface!$C$8+AF59*Interface!$C$9+U59*Interface!$C$13+X59*Parameter!$B$6</f>
        <v>5152560</v>
      </c>
    </row>
    <row r="60" spans="1:37" x14ac:dyDescent="0.2">
      <c r="A60">
        <v>51</v>
      </c>
      <c r="B60">
        <f>IF(Daten!E55-(Interface!$F$22+Interface!$F$23+Interface!$F$24)&gt;0,Daten!E55-(Interface!$F$22+Interface!$F$23+Interface!$F$24),0)</f>
        <v>203.48083312125004</v>
      </c>
      <c r="C60">
        <f>IF($B60=0,Daten!$E55*C$6,Interface!$F$22)</f>
        <v>0</v>
      </c>
      <c r="D60">
        <f>IF($B60=0,Daten!$E55*D$6,Interface!$F$23)</f>
        <v>0</v>
      </c>
      <c r="E60">
        <f>IF($B60=0,Daten!$E55*E$6,Interface!$F$24)</f>
        <v>0</v>
      </c>
      <c r="F60">
        <f>C60*Interface!$B$22</f>
        <v>0</v>
      </c>
      <c r="G60">
        <f>D60*Interface!$E$23+E60*Interface!$E$24</f>
        <v>0</v>
      </c>
      <c r="H60" s="1">
        <f>C60*Interface!$D$22+D60*Interface!$D$23+E60*Interface!$D$24+B60*Parameter!$B$6</f>
        <v>2034808.3312125003</v>
      </c>
      <c r="J60">
        <f>F60+Daten!B55</f>
        <v>505.16800000000006</v>
      </c>
      <c r="K60">
        <f>Interface!$E$6*Daten!H55</f>
        <v>0</v>
      </c>
      <c r="L60">
        <f>Interface!$E$7*Daten!K55</f>
        <v>0</v>
      </c>
      <c r="M60">
        <f t="shared" si="0"/>
        <v>0</v>
      </c>
      <c r="N60">
        <f>Interface!$E$8</f>
        <v>0</v>
      </c>
      <c r="O60">
        <f>Interface!$E$13</f>
        <v>0</v>
      </c>
      <c r="P60">
        <f t="shared" si="1"/>
        <v>0</v>
      </c>
      <c r="Q60">
        <f t="shared" si="16"/>
        <v>0</v>
      </c>
      <c r="R60">
        <f t="shared" si="3"/>
        <v>505.16800000000006</v>
      </c>
      <c r="S60">
        <f t="shared" si="12"/>
        <v>0</v>
      </c>
      <c r="T60">
        <f t="shared" si="15"/>
        <v>0</v>
      </c>
      <c r="U60">
        <f t="shared" si="14"/>
        <v>0</v>
      </c>
      <c r="V60">
        <f t="shared" si="4"/>
        <v>505.16800000000006</v>
      </c>
      <c r="W60">
        <f t="shared" si="5"/>
        <v>0</v>
      </c>
      <c r="X60">
        <f t="shared" si="6"/>
        <v>505.16800000000006</v>
      </c>
      <c r="Y60">
        <f t="shared" si="7"/>
        <v>0</v>
      </c>
      <c r="Z60">
        <f t="shared" si="8"/>
        <v>0</v>
      </c>
      <c r="AA60">
        <f t="shared" si="9"/>
        <v>0</v>
      </c>
      <c r="AB60">
        <f t="shared" si="10"/>
        <v>0</v>
      </c>
      <c r="AC60">
        <f>W60*Interface!$D$8+M60*Interface!$D$9+L60*Interface!$D$7+K60*Interface!$D$6+U60*Interface!$D$13</f>
        <v>0</v>
      </c>
      <c r="AF60">
        <f>Daten!I55*Interface!$E$9</f>
        <v>0</v>
      </c>
      <c r="AG60">
        <f>Interface!$B$17*Interface!$D$17</f>
        <v>0</v>
      </c>
      <c r="AH60">
        <f t="shared" si="11"/>
        <v>0</v>
      </c>
      <c r="AK60">
        <f>K60*Interface!$C$6+L60*Interface!$C$7+W60*Interface!$C$8+AF60*Interface!$C$9+U60*Interface!$C$13+X60*Parameter!$B$6</f>
        <v>5051680.0000000009</v>
      </c>
    </row>
    <row r="61" spans="1:37" x14ac:dyDescent="0.2">
      <c r="A61">
        <v>52</v>
      </c>
      <c r="B61">
        <f>IF(Daten!E56-(Interface!$F$22+Interface!$F$23+Interface!$F$24)&gt;0,Daten!E56-(Interface!$F$22+Interface!$F$23+Interface!$F$24),0)</f>
        <v>195.5830473480741</v>
      </c>
      <c r="C61">
        <f>IF($B61=0,Daten!$E56*C$6,Interface!$F$22)</f>
        <v>0</v>
      </c>
      <c r="D61">
        <f>IF($B61=0,Daten!$E56*D$6,Interface!$F$23)</f>
        <v>0</v>
      </c>
      <c r="E61">
        <f>IF($B61=0,Daten!$E56*E$6,Interface!$F$24)</f>
        <v>0</v>
      </c>
      <c r="F61">
        <f>C61*Interface!$B$22</f>
        <v>0</v>
      </c>
      <c r="G61">
        <f>D61*Interface!$E$23+E61*Interface!$E$24</f>
        <v>0</v>
      </c>
      <c r="H61" s="1">
        <f>C61*Interface!$D$22+D61*Interface!$D$23+E61*Interface!$D$24+B61*Parameter!$B$6</f>
        <v>1955830.473480741</v>
      </c>
      <c r="J61">
        <f>F61+Daten!B56</f>
        <v>494.99199999999996</v>
      </c>
      <c r="K61">
        <f>Interface!$E$6*Daten!H56</f>
        <v>0</v>
      </c>
      <c r="L61">
        <f>Interface!$E$7*Daten!K56</f>
        <v>0</v>
      </c>
      <c r="M61">
        <f t="shared" si="0"/>
        <v>0</v>
      </c>
      <c r="N61">
        <f>Interface!$E$8</f>
        <v>0</v>
      </c>
      <c r="O61">
        <f>Interface!$E$13</f>
        <v>0</v>
      </c>
      <c r="P61">
        <f t="shared" si="1"/>
        <v>0</v>
      </c>
      <c r="Q61">
        <f t="shared" si="16"/>
        <v>0</v>
      </c>
      <c r="R61">
        <f t="shared" si="3"/>
        <v>494.99199999999996</v>
      </c>
      <c r="S61">
        <f t="shared" si="12"/>
        <v>0</v>
      </c>
      <c r="T61">
        <f t="shared" si="15"/>
        <v>0</v>
      </c>
      <c r="U61">
        <f t="shared" si="14"/>
        <v>0</v>
      </c>
      <c r="V61">
        <f t="shared" si="4"/>
        <v>494.99199999999996</v>
      </c>
      <c r="W61">
        <f t="shared" si="5"/>
        <v>0</v>
      </c>
      <c r="X61">
        <f t="shared" si="6"/>
        <v>494.99199999999996</v>
      </c>
      <c r="Y61">
        <f t="shared" si="7"/>
        <v>0</v>
      </c>
      <c r="Z61">
        <f t="shared" si="8"/>
        <v>0</v>
      </c>
      <c r="AA61">
        <f t="shared" si="9"/>
        <v>0</v>
      </c>
      <c r="AB61">
        <f t="shared" si="10"/>
        <v>0</v>
      </c>
      <c r="AC61">
        <f>W61*Interface!$D$8+M61*Interface!$D$9+L61*Interface!$D$7+K61*Interface!$D$6+U61*Interface!$D$13</f>
        <v>0</v>
      </c>
      <c r="AF61">
        <f>Daten!I56*Interface!$E$9</f>
        <v>0</v>
      </c>
      <c r="AG61">
        <f>Interface!$B$17*Interface!$D$17</f>
        <v>0</v>
      </c>
      <c r="AH61">
        <f t="shared" si="11"/>
        <v>0</v>
      </c>
      <c r="AK61">
        <f>K61*Interface!$C$6+L61*Interface!$C$7+W61*Interface!$C$8+AF61*Interface!$C$9+U61*Interface!$C$13+X61*Parameter!$B$6</f>
        <v>4949920</v>
      </c>
    </row>
    <row r="62" spans="1:37" x14ac:dyDescent="0.2">
      <c r="A62">
        <v>53</v>
      </c>
      <c r="B62">
        <f>IF(Daten!E57-(Interface!$F$22+Interface!$F$23+Interface!$F$24)&gt;0,Daten!E57-(Interface!$F$22+Interface!$F$23+Interface!$F$24),0)</f>
        <v>254.49029103598289</v>
      </c>
      <c r="C62">
        <f>IF($B62=0,Daten!$E57*C$6,Interface!$F$22)</f>
        <v>0</v>
      </c>
      <c r="D62">
        <f>IF($B62=0,Daten!$E57*D$6,Interface!$F$23)</f>
        <v>0</v>
      </c>
      <c r="E62">
        <f>IF($B62=0,Daten!$E57*E$6,Interface!$F$24)</f>
        <v>0</v>
      </c>
      <c r="F62">
        <f>C62*Interface!$B$22</f>
        <v>0</v>
      </c>
      <c r="G62">
        <f>D62*Interface!$E$23+E62*Interface!$E$24</f>
        <v>0</v>
      </c>
      <c r="H62" s="1">
        <f>C62*Interface!$D$22+D62*Interface!$D$23+E62*Interface!$D$24+B62*Parameter!$B$6</f>
        <v>2544902.9103598287</v>
      </c>
      <c r="J62">
        <f>F62+Daten!B57</f>
        <v>502.00800000000004</v>
      </c>
      <c r="K62">
        <f>Interface!$E$6*Daten!H57</f>
        <v>0</v>
      </c>
      <c r="L62">
        <f>Interface!$E$7*Daten!K57</f>
        <v>0</v>
      </c>
      <c r="M62">
        <f t="shared" si="0"/>
        <v>0</v>
      </c>
      <c r="N62">
        <f>Interface!$E$8</f>
        <v>0</v>
      </c>
      <c r="O62">
        <f>Interface!$E$13</f>
        <v>0</v>
      </c>
      <c r="P62">
        <f t="shared" si="1"/>
        <v>0</v>
      </c>
      <c r="Q62">
        <f t="shared" si="16"/>
        <v>0</v>
      </c>
      <c r="R62">
        <f t="shared" si="3"/>
        <v>502.00800000000004</v>
      </c>
      <c r="S62">
        <f t="shared" si="12"/>
        <v>0</v>
      </c>
      <c r="T62">
        <f t="shared" si="15"/>
        <v>0</v>
      </c>
      <c r="U62">
        <f t="shared" si="14"/>
        <v>0</v>
      </c>
      <c r="V62">
        <f t="shared" si="4"/>
        <v>502.00800000000004</v>
      </c>
      <c r="W62">
        <f t="shared" si="5"/>
        <v>0</v>
      </c>
      <c r="X62">
        <f t="shared" si="6"/>
        <v>502.00800000000004</v>
      </c>
      <c r="Y62">
        <f t="shared" si="7"/>
        <v>0</v>
      </c>
      <c r="Z62">
        <f t="shared" si="8"/>
        <v>0</v>
      </c>
      <c r="AA62">
        <f t="shared" si="9"/>
        <v>0</v>
      </c>
      <c r="AB62">
        <f t="shared" si="10"/>
        <v>0</v>
      </c>
      <c r="AC62">
        <f>W62*Interface!$D$8+M62*Interface!$D$9+L62*Interface!$D$7+K62*Interface!$D$6+U62*Interface!$D$13</f>
        <v>0</v>
      </c>
      <c r="AF62">
        <f>Daten!I57*Interface!$E$9</f>
        <v>0</v>
      </c>
      <c r="AG62">
        <f>Interface!$B$17*Interface!$D$17</f>
        <v>0</v>
      </c>
      <c r="AH62">
        <f t="shared" si="11"/>
        <v>0</v>
      </c>
      <c r="AK62">
        <f>K62*Interface!$C$6+L62*Interface!$C$7+W62*Interface!$C$8+AF62*Interface!$C$9+U62*Interface!$C$13+X62*Parameter!$B$6</f>
        <v>5020080</v>
      </c>
    </row>
    <row r="63" spans="1:37" x14ac:dyDescent="0.2">
      <c r="A63">
        <v>54</v>
      </c>
      <c r="B63">
        <f>IF(Daten!E58-(Interface!$F$22+Interface!$F$23+Interface!$F$24)&gt;0,Daten!E58-(Interface!$F$22+Interface!$F$23+Interface!$F$24),0)</f>
        <v>403.17052515218717</v>
      </c>
      <c r="C63">
        <f>IF($B63=0,Daten!$E58*C$6,Interface!$F$22)</f>
        <v>0</v>
      </c>
      <c r="D63">
        <f>IF($B63=0,Daten!$E58*D$6,Interface!$F$23)</f>
        <v>0</v>
      </c>
      <c r="E63">
        <f>IF($B63=0,Daten!$E58*E$6,Interface!$F$24)</f>
        <v>0</v>
      </c>
      <c r="F63">
        <f>C63*Interface!$B$22</f>
        <v>0</v>
      </c>
      <c r="G63">
        <f>D63*Interface!$E$23+E63*Interface!$E$24</f>
        <v>0</v>
      </c>
      <c r="H63" s="1">
        <f>C63*Interface!$D$22+D63*Interface!$D$23+E63*Interface!$D$24+B63*Parameter!$B$6</f>
        <v>4031705.2515218719</v>
      </c>
      <c r="J63">
        <f>F63+Daten!B58</f>
        <v>546.05600000000004</v>
      </c>
      <c r="K63">
        <f>Interface!$E$6*Daten!H58</f>
        <v>0</v>
      </c>
      <c r="L63">
        <f>Interface!$E$7*Daten!K58</f>
        <v>0</v>
      </c>
      <c r="M63">
        <f t="shared" si="0"/>
        <v>0</v>
      </c>
      <c r="N63">
        <f>Interface!$E$8</f>
        <v>0</v>
      </c>
      <c r="O63">
        <f>Interface!$E$13</f>
        <v>0</v>
      </c>
      <c r="P63">
        <f t="shared" si="1"/>
        <v>0</v>
      </c>
      <c r="Q63">
        <f t="shared" si="16"/>
        <v>0</v>
      </c>
      <c r="R63">
        <f t="shared" si="3"/>
        <v>546.05600000000004</v>
      </c>
      <c r="S63">
        <f t="shared" si="12"/>
        <v>0</v>
      </c>
      <c r="T63">
        <f t="shared" si="15"/>
        <v>0</v>
      </c>
      <c r="U63">
        <f t="shared" si="14"/>
        <v>0</v>
      </c>
      <c r="V63">
        <f t="shared" si="4"/>
        <v>546.05600000000004</v>
      </c>
      <c r="W63">
        <f t="shared" si="5"/>
        <v>0</v>
      </c>
      <c r="X63">
        <f t="shared" si="6"/>
        <v>546.05600000000004</v>
      </c>
      <c r="Y63">
        <f t="shared" si="7"/>
        <v>0</v>
      </c>
      <c r="Z63">
        <f t="shared" si="8"/>
        <v>0</v>
      </c>
      <c r="AA63">
        <f t="shared" si="9"/>
        <v>0</v>
      </c>
      <c r="AB63">
        <f t="shared" si="10"/>
        <v>0</v>
      </c>
      <c r="AC63">
        <f>W63*Interface!$D$8+M63*Interface!$D$9+L63*Interface!$D$7+K63*Interface!$D$6+U63*Interface!$D$13</f>
        <v>0</v>
      </c>
      <c r="AF63">
        <f>Daten!I58*Interface!$E$9</f>
        <v>0</v>
      </c>
      <c r="AG63">
        <f>Interface!$B$17*Interface!$D$17</f>
        <v>0</v>
      </c>
      <c r="AH63">
        <f t="shared" si="11"/>
        <v>0</v>
      </c>
      <c r="AK63">
        <f>K63*Interface!$C$6+L63*Interface!$C$7+W63*Interface!$C$8+AF63*Interface!$C$9+U63*Interface!$C$13+X63*Parameter!$B$6</f>
        <v>5460560</v>
      </c>
    </row>
    <row r="64" spans="1:37" x14ac:dyDescent="0.2">
      <c r="A64">
        <v>55</v>
      </c>
      <c r="B64">
        <f>IF(Daten!E59-(Interface!$F$22+Interface!$F$23+Interface!$F$24)&gt;0,Daten!E59-(Interface!$F$22+Interface!$F$23+Interface!$F$24),0)</f>
        <v>722.56954106860064</v>
      </c>
      <c r="C64">
        <f>IF($B64=0,Daten!$E59*C$6,Interface!$F$22)</f>
        <v>0</v>
      </c>
      <c r="D64">
        <f>IF($B64=0,Daten!$E59*D$6,Interface!$F$23)</f>
        <v>0</v>
      </c>
      <c r="E64">
        <f>IF($B64=0,Daten!$E59*E$6,Interface!$F$24)</f>
        <v>0</v>
      </c>
      <c r="F64">
        <f>C64*Interface!$B$22</f>
        <v>0</v>
      </c>
      <c r="G64">
        <f>D64*Interface!$E$23+E64*Interface!$E$24</f>
        <v>0</v>
      </c>
      <c r="H64" s="1">
        <f>C64*Interface!$D$22+D64*Interface!$D$23+E64*Interface!$D$24+B64*Parameter!$B$6</f>
        <v>7225695.4106860068</v>
      </c>
      <c r="J64">
        <f>F64+Daten!B59</f>
        <v>602.68799999999999</v>
      </c>
      <c r="K64">
        <f>Interface!$E$6*Daten!H59</f>
        <v>0</v>
      </c>
      <c r="L64">
        <f>Interface!$E$7*Daten!K59</f>
        <v>0</v>
      </c>
      <c r="M64">
        <f t="shared" si="0"/>
        <v>0</v>
      </c>
      <c r="N64">
        <f>Interface!$E$8</f>
        <v>0</v>
      </c>
      <c r="O64">
        <f>Interface!$E$13</f>
        <v>0</v>
      </c>
      <c r="P64">
        <f t="shared" si="1"/>
        <v>0</v>
      </c>
      <c r="Q64">
        <f t="shared" si="16"/>
        <v>0</v>
      </c>
      <c r="R64">
        <f t="shared" si="3"/>
        <v>602.68799999999999</v>
      </c>
      <c r="S64">
        <f t="shared" si="12"/>
        <v>0</v>
      </c>
      <c r="T64">
        <f t="shared" si="15"/>
        <v>0</v>
      </c>
      <c r="U64">
        <f t="shared" si="14"/>
        <v>0</v>
      </c>
      <c r="V64">
        <f t="shared" si="4"/>
        <v>602.68799999999999</v>
      </c>
      <c r="W64">
        <f t="shared" si="5"/>
        <v>0</v>
      </c>
      <c r="X64">
        <f t="shared" si="6"/>
        <v>602.68799999999999</v>
      </c>
      <c r="Y64">
        <f t="shared" si="7"/>
        <v>0</v>
      </c>
      <c r="Z64">
        <f t="shared" si="8"/>
        <v>0</v>
      </c>
      <c r="AA64">
        <f t="shared" si="9"/>
        <v>0</v>
      </c>
      <c r="AB64">
        <f t="shared" si="10"/>
        <v>0</v>
      </c>
      <c r="AC64">
        <f>W64*Interface!$D$8+M64*Interface!$D$9+L64*Interface!$D$7+K64*Interface!$D$6+U64*Interface!$D$13</f>
        <v>0</v>
      </c>
      <c r="AF64">
        <f>Daten!I59*Interface!$E$9</f>
        <v>0</v>
      </c>
      <c r="AG64">
        <f>Interface!$B$17*Interface!$D$17</f>
        <v>0</v>
      </c>
      <c r="AH64">
        <f t="shared" si="11"/>
        <v>0</v>
      </c>
      <c r="AK64">
        <f>K64*Interface!$C$6+L64*Interface!$C$7+W64*Interface!$C$8+AF64*Interface!$C$9+U64*Interface!$C$13+X64*Parameter!$B$6</f>
        <v>6026880</v>
      </c>
    </row>
    <row r="65" spans="1:37" x14ac:dyDescent="0.2">
      <c r="A65">
        <v>56</v>
      </c>
      <c r="B65">
        <f>IF(Daten!E60-(Interface!$F$22+Interface!$F$23+Interface!$F$24)&gt;0,Daten!E60-(Interface!$F$22+Interface!$F$23+Interface!$F$24),0)</f>
        <v>1484.37751380386</v>
      </c>
      <c r="C65">
        <f>IF($B65=0,Daten!$E60*C$6,Interface!$F$22)</f>
        <v>0</v>
      </c>
      <c r="D65">
        <f>IF($B65=0,Daten!$E60*D$6,Interface!$F$23)</f>
        <v>0</v>
      </c>
      <c r="E65">
        <f>IF($B65=0,Daten!$E60*E$6,Interface!$F$24)</f>
        <v>0</v>
      </c>
      <c r="F65">
        <f>C65*Interface!$B$22</f>
        <v>0</v>
      </c>
      <c r="G65">
        <f>D65*Interface!$E$23+E65*Interface!$E$24</f>
        <v>0</v>
      </c>
      <c r="H65" s="1">
        <f>C65*Interface!$D$22+D65*Interface!$D$23+E65*Interface!$D$24+B65*Parameter!$B$6</f>
        <v>14843775.1380386</v>
      </c>
      <c r="J65">
        <f>F65+Daten!B60</f>
        <v>673.35199999999998</v>
      </c>
      <c r="K65">
        <f>Interface!$E$6*Daten!H60</f>
        <v>0</v>
      </c>
      <c r="L65">
        <f>Interface!$E$7*Daten!K60</f>
        <v>0</v>
      </c>
      <c r="M65">
        <f t="shared" si="0"/>
        <v>0</v>
      </c>
      <c r="N65">
        <f>Interface!$E$8</f>
        <v>0</v>
      </c>
      <c r="O65">
        <f>Interface!$E$13</f>
        <v>0</v>
      </c>
      <c r="P65">
        <f t="shared" si="1"/>
        <v>0</v>
      </c>
      <c r="Q65">
        <f t="shared" si="16"/>
        <v>0</v>
      </c>
      <c r="R65">
        <f t="shared" si="3"/>
        <v>673.35199999999998</v>
      </c>
      <c r="S65">
        <f t="shared" si="12"/>
        <v>0</v>
      </c>
      <c r="T65">
        <f t="shared" si="15"/>
        <v>0</v>
      </c>
      <c r="U65">
        <f t="shared" si="14"/>
        <v>0</v>
      </c>
      <c r="V65">
        <f t="shared" si="4"/>
        <v>673.35199999999998</v>
      </c>
      <c r="W65">
        <f t="shared" si="5"/>
        <v>0</v>
      </c>
      <c r="X65">
        <f t="shared" si="6"/>
        <v>673.35199999999998</v>
      </c>
      <c r="Y65">
        <f t="shared" si="7"/>
        <v>0</v>
      </c>
      <c r="Z65">
        <f t="shared" si="8"/>
        <v>0</v>
      </c>
      <c r="AA65">
        <f t="shared" si="9"/>
        <v>0</v>
      </c>
      <c r="AB65">
        <f t="shared" si="10"/>
        <v>0</v>
      </c>
      <c r="AC65">
        <f>W65*Interface!$D$8+M65*Interface!$D$9+L65*Interface!$D$7+K65*Interface!$D$6+U65*Interface!$D$13</f>
        <v>0</v>
      </c>
      <c r="AF65">
        <f>Daten!I60*Interface!$E$9</f>
        <v>0</v>
      </c>
      <c r="AG65">
        <f>Interface!$B$17*Interface!$D$17</f>
        <v>0</v>
      </c>
      <c r="AH65">
        <f t="shared" si="11"/>
        <v>0</v>
      </c>
      <c r="AK65">
        <f>K65*Interface!$C$6+L65*Interface!$C$7+W65*Interface!$C$8+AF65*Interface!$C$9+U65*Interface!$C$13+X65*Parameter!$B$6</f>
        <v>6733520</v>
      </c>
    </row>
    <row r="66" spans="1:37" x14ac:dyDescent="0.2">
      <c r="A66">
        <v>57</v>
      </c>
      <c r="B66">
        <f>IF(Daten!E61-(Interface!$F$22+Interface!$F$23+Interface!$F$24)&gt;0,Daten!E61-(Interface!$F$22+Interface!$F$23+Interface!$F$24),0)</f>
        <v>2118.3711957521518</v>
      </c>
      <c r="C66">
        <f>IF($B66=0,Daten!$E61*C$6,Interface!$F$22)</f>
        <v>0</v>
      </c>
      <c r="D66">
        <f>IF($B66=0,Daten!$E61*D$6,Interface!$F$23)</f>
        <v>0</v>
      </c>
      <c r="E66">
        <f>IF($B66=0,Daten!$E61*E$6,Interface!$F$24)</f>
        <v>0</v>
      </c>
      <c r="F66">
        <f>C66*Interface!$B$22</f>
        <v>0</v>
      </c>
      <c r="G66">
        <f>D66*Interface!$E$23+E66*Interface!$E$24</f>
        <v>0</v>
      </c>
      <c r="H66" s="1">
        <f>C66*Interface!$D$22+D66*Interface!$D$23+E66*Interface!$D$24+B66*Parameter!$B$6</f>
        <v>21183711.957521517</v>
      </c>
      <c r="J66">
        <f>F66+Daten!B61</f>
        <v>698.67200000000003</v>
      </c>
      <c r="K66">
        <f>Interface!$E$6*Daten!H61</f>
        <v>0</v>
      </c>
      <c r="L66">
        <f>Interface!$E$7*Daten!K61</f>
        <v>0</v>
      </c>
      <c r="M66">
        <f t="shared" si="0"/>
        <v>0</v>
      </c>
      <c r="N66">
        <f>Interface!$E$8</f>
        <v>0</v>
      </c>
      <c r="O66">
        <f>Interface!$E$13</f>
        <v>0</v>
      </c>
      <c r="P66">
        <f t="shared" si="1"/>
        <v>0</v>
      </c>
      <c r="Q66">
        <f t="shared" si="16"/>
        <v>0</v>
      </c>
      <c r="R66">
        <f t="shared" si="3"/>
        <v>698.67200000000003</v>
      </c>
      <c r="S66">
        <f t="shared" si="12"/>
        <v>0</v>
      </c>
      <c r="T66">
        <f t="shared" si="15"/>
        <v>0</v>
      </c>
      <c r="U66">
        <f t="shared" si="14"/>
        <v>0</v>
      </c>
      <c r="V66">
        <f t="shared" si="4"/>
        <v>698.67200000000003</v>
      </c>
      <c r="W66">
        <f t="shared" si="5"/>
        <v>0</v>
      </c>
      <c r="X66">
        <f t="shared" si="6"/>
        <v>698.67200000000003</v>
      </c>
      <c r="Y66">
        <f t="shared" si="7"/>
        <v>0</v>
      </c>
      <c r="Z66">
        <f t="shared" si="8"/>
        <v>0</v>
      </c>
      <c r="AA66">
        <f t="shared" si="9"/>
        <v>0</v>
      </c>
      <c r="AB66">
        <f t="shared" si="10"/>
        <v>0</v>
      </c>
      <c r="AC66">
        <f>W66*Interface!$D$8+M66*Interface!$D$9+L66*Interface!$D$7+K66*Interface!$D$6+U66*Interface!$D$13</f>
        <v>0</v>
      </c>
      <c r="AF66">
        <f>Daten!I61*Interface!$E$9</f>
        <v>0</v>
      </c>
      <c r="AG66">
        <f>Interface!$B$17*Interface!$D$17</f>
        <v>0</v>
      </c>
      <c r="AH66">
        <f t="shared" si="11"/>
        <v>0</v>
      </c>
      <c r="AK66">
        <f>K66*Interface!$C$6+L66*Interface!$C$7+W66*Interface!$C$8+AF66*Interface!$C$9+U66*Interface!$C$13+X66*Parameter!$B$6</f>
        <v>6986720</v>
      </c>
    </row>
    <row r="67" spans="1:37" x14ac:dyDescent="0.2">
      <c r="A67">
        <v>58</v>
      </c>
      <c r="B67">
        <f>IF(Daten!E62-(Interface!$F$22+Interface!$F$23+Interface!$F$24)&gt;0,Daten!E62-(Interface!$F$22+Interface!$F$23+Interface!$F$24),0)</f>
        <v>2248.5331015296993</v>
      </c>
      <c r="C67">
        <f>IF($B67=0,Daten!$E62*C$6,Interface!$F$22)</f>
        <v>0</v>
      </c>
      <c r="D67">
        <f>IF($B67=0,Daten!$E62*D$6,Interface!$F$23)</f>
        <v>0</v>
      </c>
      <c r="E67">
        <f>IF($B67=0,Daten!$E62*E$6,Interface!$F$24)</f>
        <v>0</v>
      </c>
      <c r="F67">
        <f>C67*Interface!$B$22</f>
        <v>0</v>
      </c>
      <c r="G67">
        <f>D67*Interface!$E$23+E67*Interface!$E$24</f>
        <v>0</v>
      </c>
      <c r="H67" s="1">
        <f>C67*Interface!$D$22+D67*Interface!$D$23+E67*Interface!$D$24+B67*Parameter!$B$6</f>
        <v>22485331.015296992</v>
      </c>
      <c r="J67">
        <f>F67+Daten!B62</f>
        <v>724.26400000000001</v>
      </c>
      <c r="K67">
        <f>Interface!$E$6*Daten!H62</f>
        <v>0</v>
      </c>
      <c r="L67">
        <f>Interface!$E$7*Daten!K62</f>
        <v>0</v>
      </c>
      <c r="M67">
        <f t="shared" si="0"/>
        <v>0</v>
      </c>
      <c r="N67">
        <f>Interface!$E$8</f>
        <v>0</v>
      </c>
      <c r="O67">
        <f>Interface!$E$13</f>
        <v>0</v>
      </c>
      <c r="P67">
        <f t="shared" si="1"/>
        <v>0</v>
      </c>
      <c r="Q67">
        <f t="shared" si="16"/>
        <v>0</v>
      </c>
      <c r="R67">
        <f t="shared" si="3"/>
        <v>724.26400000000001</v>
      </c>
      <c r="S67">
        <f t="shared" si="12"/>
        <v>0</v>
      </c>
      <c r="T67">
        <f t="shared" si="15"/>
        <v>0</v>
      </c>
      <c r="U67">
        <f t="shared" si="14"/>
        <v>0</v>
      </c>
      <c r="V67">
        <f t="shared" si="4"/>
        <v>724.26400000000001</v>
      </c>
      <c r="W67">
        <f t="shared" si="5"/>
        <v>0</v>
      </c>
      <c r="X67">
        <f t="shared" si="6"/>
        <v>724.26400000000001</v>
      </c>
      <c r="Y67">
        <f t="shared" si="7"/>
        <v>0</v>
      </c>
      <c r="Z67">
        <f t="shared" si="8"/>
        <v>0</v>
      </c>
      <c r="AA67">
        <f t="shared" si="9"/>
        <v>0</v>
      </c>
      <c r="AB67">
        <f t="shared" si="10"/>
        <v>0</v>
      </c>
      <c r="AC67">
        <f>W67*Interface!$D$8+M67*Interface!$D$9+L67*Interface!$D$7+K67*Interface!$D$6+U67*Interface!$D$13</f>
        <v>0</v>
      </c>
      <c r="AF67">
        <f>Daten!I62*Interface!$E$9</f>
        <v>0</v>
      </c>
      <c r="AG67">
        <f>Interface!$B$17*Interface!$D$17</f>
        <v>0</v>
      </c>
      <c r="AH67">
        <f t="shared" si="11"/>
        <v>0</v>
      </c>
      <c r="AK67">
        <f>K67*Interface!$C$6+L67*Interface!$C$7+W67*Interface!$C$8+AF67*Interface!$C$9+U67*Interface!$C$13+X67*Parameter!$B$6</f>
        <v>7242640</v>
      </c>
    </row>
    <row r="68" spans="1:37" x14ac:dyDescent="0.2">
      <c r="A68">
        <v>59</v>
      </c>
      <c r="B68">
        <f>IF(Daten!E63-(Interface!$F$22+Interface!$F$23+Interface!$F$24)&gt;0,Daten!E63-(Interface!$F$22+Interface!$F$23+Interface!$F$24),0)</f>
        <v>2080.7630352269312</v>
      </c>
      <c r="C68">
        <f>IF($B68=0,Daten!$E63*C$6,Interface!$F$22)</f>
        <v>0</v>
      </c>
      <c r="D68">
        <f>IF($B68=0,Daten!$E63*D$6,Interface!$F$23)</f>
        <v>0</v>
      </c>
      <c r="E68">
        <f>IF($B68=0,Daten!$E63*E$6,Interface!$F$24)</f>
        <v>0</v>
      </c>
      <c r="F68">
        <f>C68*Interface!$B$22</f>
        <v>0</v>
      </c>
      <c r="G68">
        <f>D68*Interface!$E$23+E68*Interface!$E$24</f>
        <v>0</v>
      </c>
      <c r="H68" s="1">
        <f>C68*Interface!$D$22+D68*Interface!$D$23+E68*Interface!$D$24+B68*Parameter!$B$6</f>
        <v>20807630.352269311</v>
      </c>
      <c r="J68">
        <f>F68+Daten!B63</f>
        <v>736.05600000000004</v>
      </c>
      <c r="K68">
        <f>Interface!$E$6*Daten!H63</f>
        <v>0</v>
      </c>
      <c r="L68">
        <f>Interface!$E$7*Daten!K63</f>
        <v>0</v>
      </c>
      <c r="M68">
        <f t="shared" si="0"/>
        <v>0</v>
      </c>
      <c r="N68">
        <f>Interface!$E$8</f>
        <v>0</v>
      </c>
      <c r="O68">
        <f>Interface!$E$13</f>
        <v>0</v>
      </c>
      <c r="P68">
        <f t="shared" si="1"/>
        <v>0</v>
      </c>
      <c r="Q68">
        <f t="shared" si="16"/>
        <v>0</v>
      </c>
      <c r="R68">
        <f t="shared" si="3"/>
        <v>736.05600000000004</v>
      </c>
      <c r="S68">
        <f t="shared" si="12"/>
        <v>0</v>
      </c>
      <c r="T68">
        <f t="shared" si="15"/>
        <v>0</v>
      </c>
      <c r="U68">
        <f t="shared" si="14"/>
        <v>0</v>
      </c>
      <c r="V68">
        <f t="shared" si="4"/>
        <v>736.05600000000004</v>
      </c>
      <c r="W68">
        <f t="shared" si="5"/>
        <v>0</v>
      </c>
      <c r="X68">
        <f t="shared" si="6"/>
        <v>736.05600000000004</v>
      </c>
      <c r="Y68">
        <f t="shared" si="7"/>
        <v>0</v>
      </c>
      <c r="Z68">
        <f t="shared" si="8"/>
        <v>0</v>
      </c>
      <c r="AA68">
        <f t="shared" si="9"/>
        <v>0</v>
      </c>
      <c r="AB68">
        <f t="shared" si="10"/>
        <v>0</v>
      </c>
      <c r="AC68">
        <f>W68*Interface!$D$8+M68*Interface!$D$9+L68*Interface!$D$7+K68*Interface!$D$6+U68*Interface!$D$13</f>
        <v>0</v>
      </c>
      <c r="AF68">
        <f>Daten!I63*Interface!$E$9</f>
        <v>0</v>
      </c>
      <c r="AG68">
        <f>Interface!$B$17*Interface!$D$17</f>
        <v>0</v>
      </c>
      <c r="AH68">
        <f t="shared" si="11"/>
        <v>0</v>
      </c>
      <c r="AK68">
        <f>K68*Interface!$C$6+L68*Interface!$C$7+W68*Interface!$C$8+AF68*Interface!$C$9+U68*Interface!$C$13+X68*Parameter!$B$6</f>
        <v>7360560</v>
      </c>
    </row>
    <row r="69" spans="1:37" x14ac:dyDescent="0.2">
      <c r="A69">
        <v>60</v>
      </c>
      <c r="B69">
        <f>IF(Daten!E64-(Interface!$F$22+Interface!$F$23+Interface!$F$24)&gt;0,Daten!E64-(Interface!$F$22+Interface!$F$23+Interface!$F$24),0)</f>
        <v>1897.7420650501936</v>
      </c>
      <c r="C69">
        <f>IF($B69=0,Daten!$E64*C$6,Interface!$F$22)</f>
        <v>0</v>
      </c>
      <c r="D69">
        <f>IF($B69=0,Daten!$E64*D$6,Interface!$F$23)</f>
        <v>0</v>
      </c>
      <c r="E69">
        <f>IF($B69=0,Daten!$E64*E$6,Interface!$F$24)</f>
        <v>0</v>
      </c>
      <c r="F69">
        <f>C69*Interface!$B$22</f>
        <v>0</v>
      </c>
      <c r="G69">
        <f>D69*Interface!$E$23+E69*Interface!$E$24</f>
        <v>0</v>
      </c>
      <c r="H69" s="1">
        <f>C69*Interface!$D$22+D69*Interface!$D$23+E69*Interface!$D$24+B69*Parameter!$B$6</f>
        <v>18977420.650501937</v>
      </c>
      <c r="J69">
        <f>F69+Daten!B64</f>
        <v>744.96</v>
      </c>
      <c r="K69">
        <f>Interface!$E$6*Daten!H64</f>
        <v>0</v>
      </c>
      <c r="L69">
        <f>Interface!$E$7*Daten!K64</f>
        <v>0</v>
      </c>
      <c r="M69">
        <f t="shared" si="0"/>
        <v>0</v>
      </c>
      <c r="N69">
        <f>Interface!$E$8</f>
        <v>0</v>
      </c>
      <c r="O69">
        <f>Interface!$E$13</f>
        <v>0</v>
      </c>
      <c r="P69">
        <f t="shared" si="1"/>
        <v>0</v>
      </c>
      <c r="Q69">
        <f t="shared" si="16"/>
        <v>0</v>
      </c>
      <c r="R69">
        <f t="shared" si="3"/>
        <v>744.96</v>
      </c>
      <c r="S69">
        <f t="shared" si="12"/>
        <v>0</v>
      </c>
      <c r="T69">
        <f t="shared" si="15"/>
        <v>0</v>
      </c>
      <c r="U69">
        <f t="shared" si="14"/>
        <v>0</v>
      </c>
      <c r="V69">
        <f t="shared" si="4"/>
        <v>744.96</v>
      </c>
      <c r="W69">
        <f t="shared" si="5"/>
        <v>0</v>
      </c>
      <c r="X69">
        <f t="shared" si="6"/>
        <v>744.96</v>
      </c>
      <c r="Y69">
        <f t="shared" si="7"/>
        <v>0</v>
      </c>
      <c r="Z69">
        <f t="shared" si="8"/>
        <v>0</v>
      </c>
      <c r="AA69">
        <f t="shared" si="9"/>
        <v>0</v>
      </c>
      <c r="AB69">
        <f t="shared" si="10"/>
        <v>0</v>
      </c>
      <c r="AC69">
        <f>W69*Interface!$D$8+M69*Interface!$D$9+L69*Interface!$D$7+K69*Interface!$D$6+U69*Interface!$D$13</f>
        <v>0</v>
      </c>
      <c r="AF69">
        <f>Daten!I64*Interface!$E$9</f>
        <v>0</v>
      </c>
      <c r="AG69">
        <f>Interface!$B$17*Interface!$D$17</f>
        <v>0</v>
      </c>
      <c r="AH69">
        <f t="shared" si="11"/>
        <v>0</v>
      </c>
      <c r="AK69">
        <f>K69*Interface!$C$6+L69*Interface!$C$7+W69*Interface!$C$8+AF69*Interface!$C$9+U69*Interface!$C$13+X69*Parameter!$B$6</f>
        <v>7449600</v>
      </c>
    </row>
    <row r="70" spans="1:37" x14ac:dyDescent="0.2">
      <c r="A70">
        <v>61</v>
      </c>
      <c r="B70">
        <f>IF(Daten!E65-(Interface!$F$22+Interface!$F$23+Interface!$F$24)&gt;0,Daten!E65-(Interface!$F$22+Interface!$F$23+Interface!$F$24),0)</f>
        <v>1787.9744450734186</v>
      </c>
      <c r="C70">
        <f>IF($B70=0,Daten!$E65*C$6,Interface!$F$22)</f>
        <v>0</v>
      </c>
      <c r="D70">
        <f>IF($B70=0,Daten!$E65*D$6,Interface!$F$23)</f>
        <v>0</v>
      </c>
      <c r="E70">
        <f>IF($B70=0,Daten!$E65*E$6,Interface!$F$24)</f>
        <v>0</v>
      </c>
      <c r="F70">
        <f>C70*Interface!$B$22</f>
        <v>0</v>
      </c>
      <c r="G70">
        <f>D70*Interface!$E$23+E70*Interface!$E$24</f>
        <v>0</v>
      </c>
      <c r="H70" s="1">
        <f>C70*Interface!$D$22+D70*Interface!$D$23+E70*Interface!$D$24+B70*Parameter!$B$6</f>
        <v>17879744.450734187</v>
      </c>
      <c r="J70">
        <f>F70+Daten!B65</f>
        <v>739.2</v>
      </c>
      <c r="K70">
        <f>Interface!$E$6*Daten!H65</f>
        <v>0</v>
      </c>
      <c r="L70">
        <f>Interface!$E$7*Daten!K65</f>
        <v>0</v>
      </c>
      <c r="M70">
        <f t="shared" si="0"/>
        <v>0</v>
      </c>
      <c r="N70">
        <f>Interface!$E$8</f>
        <v>0</v>
      </c>
      <c r="O70">
        <f>Interface!$E$13</f>
        <v>0</v>
      </c>
      <c r="P70">
        <f t="shared" si="1"/>
        <v>0</v>
      </c>
      <c r="Q70">
        <f t="shared" si="16"/>
        <v>0</v>
      </c>
      <c r="R70">
        <f t="shared" si="3"/>
        <v>739.2</v>
      </c>
      <c r="S70">
        <f t="shared" si="12"/>
        <v>0</v>
      </c>
      <c r="T70">
        <f t="shared" si="15"/>
        <v>0</v>
      </c>
      <c r="U70">
        <f t="shared" si="14"/>
        <v>0</v>
      </c>
      <c r="V70">
        <f t="shared" si="4"/>
        <v>739.2</v>
      </c>
      <c r="W70">
        <f t="shared" si="5"/>
        <v>0</v>
      </c>
      <c r="X70">
        <f t="shared" si="6"/>
        <v>739.2</v>
      </c>
      <c r="Y70">
        <f t="shared" si="7"/>
        <v>0</v>
      </c>
      <c r="Z70">
        <f t="shared" si="8"/>
        <v>0</v>
      </c>
      <c r="AA70">
        <f t="shared" si="9"/>
        <v>0</v>
      </c>
      <c r="AB70">
        <f t="shared" si="10"/>
        <v>0</v>
      </c>
      <c r="AC70">
        <f>W70*Interface!$D$8+M70*Interface!$D$9+L70*Interface!$D$7+K70*Interface!$D$6+U70*Interface!$D$13</f>
        <v>0</v>
      </c>
      <c r="AF70">
        <f>Daten!I65*Interface!$E$9</f>
        <v>0</v>
      </c>
      <c r="AG70">
        <f>Interface!$B$17*Interface!$D$17</f>
        <v>0</v>
      </c>
      <c r="AH70">
        <f t="shared" si="11"/>
        <v>0</v>
      </c>
      <c r="AK70">
        <f>K70*Interface!$C$6+L70*Interface!$C$7+W70*Interface!$C$8+AF70*Interface!$C$9+U70*Interface!$C$13+X70*Parameter!$B$6</f>
        <v>7392000</v>
      </c>
    </row>
    <row r="71" spans="1:37" x14ac:dyDescent="0.2">
      <c r="A71">
        <v>62</v>
      </c>
      <c r="B71">
        <f>IF(Daten!E66-(Interface!$F$22+Interface!$F$23+Interface!$F$24)&gt;0,Daten!E66-(Interface!$F$22+Interface!$F$23+Interface!$F$24),0)</f>
        <v>1570.9695379700415</v>
      </c>
      <c r="C71">
        <f>IF($B71=0,Daten!$E66*C$6,Interface!$F$22)</f>
        <v>0</v>
      </c>
      <c r="D71">
        <f>IF($B71=0,Daten!$E66*D$6,Interface!$F$23)</f>
        <v>0</v>
      </c>
      <c r="E71">
        <f>IF($B71=0,Daten!$E66*E$6,Interface!$F$24)</f>
        <v>0</v>
      </c>
      <c r="F71">
        <f>C71*Interface!$B$22</f>
        <v>0</v>
      </c>
      <c r="G71">
        <f>D71*Interface!$E$23+E71*Interface!$E$24</f>
        <v>0</v>
      </c>
      <c r="H71" s="1">
        <f>C71*Interface!$D$22+D71*Interface!$D$23+E71*Interface!$D$24+B71*Parameter!$B$6</f>
        <v>15709695.379700415</v>
      </c>
      <c r="J71">
        <f>F71+Daten!B66</f>
        <v>734.43200000000002</v>
      </c>
      <c r="K71">
        <f>Interface!$E$6*Daten!H66</f>
        <v>0</v>
      </c>
      <c r="L71">
        <f>Interface!$E$7*Daten!K66</f>
        <v>0</v>
      </c>
      <c r="M71">
        <f t="shared" si="0"/>
        <v>0</v>
      </c>
      <c r="N71">
        <f>Interface!$E$8</f>
        <v>0</v>
      </c>
      <c r="O71">
        <f>Interface!$E$13</f>
        <v>0</v>
      </c>
      <c r="P71">
        <f t="shared" si="1"/>
        <v>0</v>
      </c>
      <c r="Q71">
        <f t="shared" si="16"/>
        <v>0</v>
      </c>
      <c r="R71">
        <f t="shared" si="3"/>
        <v>734.43200000000002</v>
      </c>
      <c r="S71">
        <f t="shared" si="12"/>
        <v>0</v>
      </c>
      <c r="T71">
        <f t="shared" si="15"/>
        <v>0</v>
      </c>
      <c r="U71">
        <f t="shared" si="14"/>
        <v>0</v>
      </c>
      <c r="V71">
        <f t="shared" si="4"/>
        <v>734.43200000000002</v>
      </c>
      <c r="W71">
        <f t="shared" si="5"/>
        <v>0</v>
      </c>
      <c r="X71">
        <f t="shared" si="6"/>
        <v>734.43200000000002</v>
      </c>
      <c r="Y71">
        <f t="shared" si="7"/>
        <v>0</v>
      </c>
      <c r="Z71">
        <f t="shared" si="8"/>
        <v>0</v>
      </c>
      <c r="AA71">
        <f t="shared" si="9"/>
        <v>0</v>
      </c>
      <c r="AB71">
        <f t="shared" si="10"/>
        <v>0</v>
      </c>
      <c r="AC71">
        <f>W71*Interface!$D$8+M71*Interface!$D$9+L71*Interface!$D$7+K71*Interface!$D$6+U71*Interface!$D$13</f>
        <v>0</v>
      </c>
      <c r="AF71">
        <f>Daten!I66*Interface!$E$9</f>
        <v>0</v>
      </c>
      <c r="AG71">
        <f>Interface!$B$17*Interface!$D$17</f>
        <v>0</v>
      </c>
      <c r="AH71">
        <f t="shared" si="11"/>
        <v>0</v>
      </c>
      <c r="AK71">
        <f>K71*Interface!$C$6+L71*Interface!$C$7+W71*Interface!$C$8+AF71*Interface!$C$9+U71*Interface!$C$13+X71*Parameter!$B$6</f>
        <v>7344320</v>
      </c>
    </row>
    <row r="72" spans="1:37" x14ac:dyDescent="0.2">
      <c r="A72">
        <v>63</v>
      </c>
      <c r="B72">
        <f>IF(Daten!E67-(Interface!$F$22+Interface!$F$23+Interface!$F$24)&gt;0,Daten!E67-(Interface!$F$22+Interface!$F$23+Interface!$F$24),0)</f>
        <v>1379.1492009874407</v>
      </c>
      <c r="C72">
        <f>IF($B72=0,Daten!$E67*C$6,Interface!$F$22)</f>
        <v>0</v>
      </c>
      <c r="D72">
        <f>IF($B72=0,Daten!$E67*D$6,Interface!$F$23)</f>
        <v>0</v>
      </c>
      <c r="E72">
        <f>IF($B72=0,Daten!$E67*E$6,Interface!$F$24)</f>
        <v>0</v>
      </c>
      <c r="F72">
        <f>C72*Interface!$B$22</f>
        <v>0</v>
      </c>
      <c r="G72">
        <f>D72*Interface!$E$23+E72*Interface!$E$24</f>
        <v>0</v>
      </c>
      <c r="H72" s="1">
        <f>C72*Interface!$D$22+D72*Interface!$D$23+E72*Interface!$D$24+B72*Parameter!$B$6</f>
        <v>13791492.009874407</v>
      </c>
      <c r="J72">
        <f>F72+Daten!B67</f>
        <v>724.53600000000006</v>
      </c>
      <c r="K72">
        <f>Interface!$E$6*Daten!H67</f>
        <v>0</v>
      </c>
      <c r="L72">
        <f>Interface!$E$7*Daten!K67</f>
        <v>0</v>
      </c>
      <c r="M72">
        <f t="shared" si="0"/>
        <v>0</v>
      </c>
      <c r="N72">
        <f>Interface!$E$8</f>
        <v>0</v>
      </c>
      <c r="O72">
        <f>Interface!$E$13</f>
        <v>0</v>
      </c>
      <c r="P72">
        <f t="shared" si="1"/>
        <v>0</v>
      </c>
      <c r="Q72">
        <f t="shared" si="16"/>
        <v>0</v>
      </c>
      <c r="R72">
        <f t="shared" si="3"/>
        <v>724.53600000000006</v>
      </c>
      <c r="S72">
        <f t="shared" si="12"/>
        <v>0</v>
      </c>
      <c r="T72">
        <f t="shared" si="15"/>
        <v>0</v>
      </c>
      <c r="U72">
        <f t="shared" si="14"/>
        <v>0</v>
      </c>
      <c r="V72">
        <f t="shared" si="4"/>
        <v>724.53600000000006</v>
      </c>
      <c r="W72">
        <f t="shared" si="5"/>
        <v>0</v>
      </c>
      <c r="X72">
        <f t="shared" si="6"/>
        <v>724.53600000000006</v>
      </c>
      <c r="Y72">
        <f t="shared" si="7"/>
        <v>0</v>
      </c>
      <c r="Z72">
        <f t="shared" si="8"/>
        <v>0</v>
      </c>
      <c r="AA72">
        <f t="shared" si="9"/>
        <v>0</v>
      </c>
      <c r="AB72">
        <f t="shared" si="10"/>
        <v>0</v>
      </c>
      <c r="AC72">
        <f>W72*Interface!$D$8+M72*Interface!$D$9+L72*Interface!$D$7+K72*Interface!$D$6+U72*Interface!$D$13</f>
        <v>0</v>
      </c>
      <c r="AF72">
        <f>Daten!I67*Interface!$E$9</f>
        <v>0</v>
      </c>
      <c r="AG72">
        <f>Interface!$B$17*Interface!$D$17</f>
        <v>0</v>
      </c>
      <c r="AH72">
        <f t="shared" si="11"/>
        <v>0</v>
      </c>
      <c r="AK72">
        <f>K72*Interface!$C$6+L72*Interface!$C$7+W72*Interface!$C$8+AF72*Interface!$C$9+U72*Interface!$C$13+X72*Parameter!$B$6</f>
        <v>7245360.0000000009</v>
      </c>
    </row>
    <row r="73" spans="1:37" x14ac:dyDescent="0.2">
      <c r="A73">
        <v>64</v>
      </c>
      <c r="B73">
        <f>IF(Daten!E68-(Interface!$F$22+Interface!$F$23+Interface!$F$24)&gt;0,Daten!E68-(Interface!$F$22+Interface!$F$23+Interface!$F$24),0)</f>
        <v>1294.0003873793421</v>
      </c>
      <c r="C73">
        <f>IF($B73=0,Daten!$E68*C$6,Interface!$F$22)</f>
        <v>0</v>
      </c>
      <c r="D73">
        <f>IF($B73=0,Daten!$E68*D$6,Interface!$F$23)</f>
        <v>0</v>
      </c>
      <c r="E73">
        <f>IF($B73=0,Daten!$E68*E$6,Interface!$F$24)</f>
        <v>0</v>
      </c>
      <c r="F73">
        <f>C73*Interface!$B$22</f>
        <v>0</v>
      </c>
      <c r="G73">
        <f>D73*Interface!$E$23+E73*Interface!$E$24</f>
        <v>0</v>
      </c>
      <c r="H73" s="1">
        <f>C73*Interface!$D$22+D73*Interface!$D$23+E73*Interface!$D$24+B73*Parameter!$B$6</f>
        <v>12940003.873793421</v>
      </c>
      <c r="J73">
        <f>F73+Daten!B68</f>
        <v>723.53600000000006</v>
      </c>
      <c r="K73">
        <f>Interface!$E$6*Daten!H68</f>
        <v>0</v>
      </c>
      <c r="L73">
        <f>Interface!$E$7*Daten!K68</f>
        <v>0</v>
      </c>
      <c r="M73">
        <f t="shared" si="0"/>
        <v>0</v>
      </c>
      <c r="N73">
        <f>Interface!$E$8</f>
        <v>0</v>
      </c>
      <c r="O73">
        <f>Interface!$E$13</f>
        <v>0</v>
      </c>
      <c r="P73">
        <f t="shared" si="1"/>
        <v>0</v>
      </c>
      <c r="Q73">
        <f t="shared" si="16"/>
        <v>0</v>
      </c>
      <c r="R73">
        <f t="shared" si="3"/>
        <v>723.53600000000006</v>
      </c>
      <c r="S73">
        <f t="shared" si="12"/>
        <v>0</v>
      </c>
      <c r="T73">
        <f t="shared" si="15"/>
        <v>0</v>
      </c>
      <c r="U73">
        <f t="shared" si="14"/>
        <v>0</v>
      </c>
      <c r="V73">
        <f t="shared" si="4"/>
        <v>723.53600000000006</v>
      </c>
      <c r="W73">
        <f t="shared" si="5"/>
        <v>0</v>
      </c>
      <c r="X73">
        <f t="shared" si="6"/>
        <v>723.53600000000006</v>
      </c>
      <c r="Y73">
        <f t="shared" si="7"/>
        <v>0</v>
      </c>
      <c r="Z73">
        <f t="shared" si="8"/>
        <v>0</v>
      </c>
      <c r="AA73">
        <f t="shared" si="9"/>
        <v>0</v>
      </c>
      <c r="AB73">
        <f t="shared" si="10"/>
        <v>0</v>
      </c>
      <c r="AC73">
        <f>W73*Interface!$D$8+M73*Interface!$D$9+L73*Interface!$D$7+K73*Interface!$D$6+U73*Interface!$D$13</f>
        <v>0</v>
      </c>
      <c r="AF73">
        <f>Daten!I68*Interface!$E$9</f>
        <v>0</v>
      </c>
      <c r="AG73">
        <f>Interface!$B$17*Interface!$D$17</f>
        <v>0</v>
      </c>
      <c r="AH73">
        <f t="shared" si="11"/>
        <v>0</v>
      </c>
      <c r="AK73">
        <f>K73*Interface!$C$6+L73*Interface!$C$7+W73*Interface!$C$8+AF73*Interface!$C$9+U73*Interface!$C$13+X73*Parameter!$B$6</f>
        <v>7235360.0000000009</v>
      </c>
    </row>
    <row r="74" spans="1:37" x14ac:dyDescent="0.2">
      <c r="A74">
        <v>65</v>
      </c>
      <c r="B74">
        <f>IF(Daten!E69-(Interface!$F$22+Interface!$F$23+Interface!$F$24)&gt;0,Daten!E69-(Interface!$F$22+Interface!$F$23+Interface!$F$24),0)</f>
        <v>1412.1604194447496</v>
      </c>
      <c r="C74">
        <f>IF($B74=0,Daten!$E69*C$6,Interface!$F$22)</f>
        <v>0</v>
      </c>
      <c r="D74">
        <f>IF($B74=0,Daten!$E69*D$6,Interface!$F$23)</f>
        <v>0</v>
      </c>
      <c r="E74">
        <f>IF($B74=0,Daten!$E69*E$6,Interface!$F$24)</f>
        <v>0</v>
      </c>
      <c r="F74">
        <f>C74*Interface!$B$22</f>
        <v>0</v>
      </c>
      <c r="G74">
        <f>D74*Interface!$E$23+E74*Interface!$E$24</f>
        <v>0</v>
      </c>
      <c r="H74" s="1">
        <f>C74*Interface!$D$22+D74*Interface!$D$23+E74*Interface!$D$24+B74*Parameter!$B$6</f>
        <v>14121604.194447495</v>
      </c>
      <c r="J74">
        <f>F74+Daten!B69</f>
        <v>738.74399999999991</v>
      </c>
      <c r="K74">
        <f>Interface!$E$6*Daten!H69</f>
        <v>0</v>
      </c>
      <c r="L74">
        <f>Interface!$E$7*Daten!K69</f>
        <v>0</v>
      </c>
      <c r="M74">
        <f t="shared" si="0"/>
        <v>0</v>
      </c>
      <c r="N74">
        <f>Interface!$E$8</f>
        <v>0</v>
      </c>
      <c r="O74">
        <f>Interface!$E$13</f>
        <v>0</v>
      </c>
      <c r="P74">
        <f t="shared" si="1"/>
        <v>0</v>
      </c>
      <c r="Q74">
        <f t="shared" si="16"/>
        <v>0</v>
      </c>
      <c r="R74">
        <f t="shared" si="3"/>
        <v>738.74399999999991</v>
      </c>
      <c r="S74">
        <f t="shared" si="12"/>
        <v>0</v>
      </c>
      <c r="T74">
        <f t="shared" si="15"/>
        <v>0</v>
      </c>
      <c r="U74">
        <f t="shared" si="14"/>
        <v>0</v>
      </c>
      <c r="V74">
        <f t="shared" si="4"/>
        <v>738.74399999999991</v>
      </c>
      <c r="W74">
        <f t="shared" si="5"/>
        <v>0</v>
      </c>
      <c r="X74">
        <f t="shared" si="6"/>
        <v>738.74399999999991</v>
      </c>
      <c r="Y74">
        <f t="shared" si="7"/>
        <v>0</v>
      </c>
      <c r="Z74">
        <f t="shared" si="8"/>
        <v>0</v>
      </c>
      <c r="AA74">
        <f t="shared" si="9"/>
        <v>0</v>
      </c>
      <c r="AB74">
        <f t="shared" si="10"/>
        <v>0</v>
      </c>
      <c r="AC74">
        <f>W74*Interface!$D$8+M74*Interface!$D$9+L74*Interface!$D$7+K74*Interface!$D$6+U74*Interface!$D$13</f>
        <v>0</v>
      </c>
      <c r="AF74">
        <f>Daten!I69*Interface!$E$9</f>
        <v>0</v>
      </c>
      <c r="AG74">
        <f>Interface!$B$17*Interface!$D$17</f>
        <v>0</v>
      </c>
      <c r="AH74">
        <f t="shared" si="11"/>
        <v>0</v>
      </c>
      <c r="AK74">
        <f>K74*Interface!$C$6+L74*Interface!$C$7+W74*Interface!$C$8+AF74*Interface!$C$9+U74*Interface!$C$13+X74*Parameter!$B$6</f>
        <v>7387439.9999999991</v>
      </c>
    </row>
    <row r="75" spans="1:37" x14ac:dyDescent="0.2">
      <c r="A75">
        <v>66</v>
      </c>
      <c r="B75">
        <f>IF(Daten!E70-(Interface!$F$22+Interface!$F$23+Interface!$F$24)&gt;0,Daten!E70-(Interface!$F$22+Interface!$F$23+Interface!$F$24),0)</f>
        <v>1565.107770762982</v>
      </c>
      <c r="C75">
        <f>IF($B75=0,Daten!$E70*C$6,Interface!$F$22)</f>
        <v>0</v>
      </c>
      <c r="D75">
        <f>IF($B75=0,Daten!$E70*D$6,Interface!$F$23)</f>
        <v>0</v>
      </c>
      <c r="E75">
        <f>IF($B75=0,Daten!$E70*E$6,Interface!$F$24)</f>
        <v>0</v>
      </c>
      <c r="F75">
        <f>C75*Interface!$B$22</f>
        <v>0</v>
      </c>
      <c r="G75">
        <f>D75*Interface!$E$23+E75*Interface!$E$24</f>
        <v>0</v>
      </c>
      <c r="H75" s="1">
        <f>C75*Interface!$D$22+D75*Interface!$D$23+E75*Interface!$D$24+B75*Parameter!$B$6</f>
        <v>15651077.70762982</v>
      </c>
      <c r="J75">
        <f>F75+Daten!B70</f>
        <v>762.37600000000009</v>
      </c>
      <c r="K75">
        <f>Interface!$E$6*Daten!H70</f>
        <v>0</v>
      </c>
      <c r="L75">
        <f>Interface!$E$7*Daten!K70</f>
        <v>0</v>
      </c>
      <c r="M75">
        <f t="shared" ref="M75:M138" si="17">AH75</f>
        <v>0</v>
      </c>
      <c r="N75">
        <f>Interface!$E$8</f>
        <v>0</v>
      </c>
      <c r="O75">
        <f>Interface!$E$13</f>
        <v>0</v>
      </c>
      <c r="P75">
        <f t="shared" ref="P75:P138" si="18">IF(SUM(K75:M75)&gt;J75,1,0)</f>
        <v>0</v>
      </c>
      <c r="Q75">
        <f t="shared" ref="Q75:Q106" si="19">IF((K75+L75+M75)&gt;J75,K75+L75+M75-J75,0)</f>
        <v>0</v>
      </c>
      <c r="R75">
        <f t="shared" ref="R75:R138" si="20">IF(NOT(P75),J75-SUM(K75:M75),0)</f>
        <v>762.37600000000009</v>
      </c>
      <c r="S75">
        <f t="shared" si="12"/>
        <v>0</v>
      </c>
      <c r="T75">
        <f t="shared" si="15"/>
        <v>0</v>
      </c>
      <c r="U75">
        <f t="shared" si="14"/>
        <v>0</v>
      </c>
      <c r="V75">
        <f t="shared" ref="V75:V138" si="21">IF((J75-K75-L75-M75-U75)&gt;0,(J75-K75-L75-M75-U75),0)</f>
        <v>762.37600000000009</v>
      </c>
      <c r="W75">
        <f t="shared" ref="W75:W138" si="22">IF(V75&lt;=N75,V75,N75)</f>
        <v>0</v>
      </c>
      <c r="X75">
        <f t="shared" ref="X75:X138" si="23">IF((J75-K75-L75-M75-U75-W75)&gt;0,J75-K75-L75-M75-U75-W75,0)</f>
        <v>762.37600000000009</v>
      </c>
      <c r="Y75">
        <f t="shared" ref="Y75:Y138" si="24">IF(P75,K75+L75+M75-T75-J75,0)</f>
        <v>0</v>
      </c>
      <c r="Z75">
        <f t="shared" ref="Z75:Z138" si="25">-T75</f>
        <v>0</v>
      </c>
      <c r="AA75">
        <f t="shared" ref="AA75:AA138" si="26">-Y75</f>
        <v>0</v>
      </c>
      <c r="AB75">
        <f t="shared" ref="AB75:AB138" si="27">K75+L75+M75+U75+W75+X75-Y75-J75-T75</f>
        <v>0</v>
      </c>
      <c r="AC75">
        <f>W75*Interface!$D$8+M75*Interface!$D$9+L75*Interface!$D$7+K75*Interface!$D$6+U75*Interface!$D$13</f>
        <v>0</v>
      </c>
      <c r="AF75">
        <f>Daten!I70*Interface!$E$9</f>
        <v>0</v>
      </c>
      <c r="AG75">
        <f>Interface!$B$17*Interface!$D$17</f>
        <v>0</v>
      </c>
      <c r="AH75">
        <f t="shared" ref="AH75:AH138" si="28">IF(AF75&gt;AG75,AG75,AF75)</f>
        <v>0</v>
      </c>
      <c r="AK75">
        <f>K75*Interface!$C$6+L75*Interface!$C$7+W75*Interface!$C$8+AF75*Interface!$C$9+U75*Interface!$C$13+X75*Parameter!$B$6</f>
        <v>7623760.0000000009</v>
      </c>
    </row>
    <row r="76" spans="1:37" x14ac:dyDescent="0.2">
      <c r="A76">
        <v>67</v>
      </c>
      <c r="B76">
        <f>IF(Daten!E71-(Interface!$F$22+Interface!$F$23+Interface!$F$24)&gt;0,Daten!E71-(Interface!$F$22+Interface!$F$23+Interface!$F$24),0)</f>
        <v>1628.4451093517177</v>
      </c>
      <c r="C76">
        <f>IF($B76=0,Daten!$E71*C$6,Interface!$F$22)</f>
        <v>0</v>
      </c>
      <c r="D76">
        <f>IF($B76=0,Daten!$E71*D$6,Interface!$F$23)</f>
        <v>0</v>
      </c>
      <c r="E76">
        <f>IF($B76=0,Daten!$E71*E$6,Interface!$F$24)</f>
        <v>0</v>
      </c>
      <c r="F76">
        <f>C76*Interface!$B$22</f>
        <v>0</v>
      </c>
      <c r="G76">
        <f>D76*Interface!$E$23+E76*Interface!$E$24</f>
        <v>0</v>
      </c>
      <c r="H76" s="1">
        <f>C76*Interface!$D$22+D76*Interface!$D$23+E76*Interface!$D$24+B76*Parameter!$B$6</f>
        <v>16284451.093517177</v>
      </c>
      <c r="J76">
        <f>F76+Daten!B71</f>
        <v>748.94399999999996</v>
      </c>
      <c r="K76">
        <f>Interface!$E$6*Daten!H71</f>
        <v>0</v>
      </c>
      <c r="L76">
        <f>Interface!$E$7*Daten!K71</f>
        <v>0</v>
      </c>
      <c r="M76">
        <f t="shared" si="17"/>
        <v>0</v>
      </c>
      <c r="N76">
        <f>Interface!$E$8</f>
        <v>0</v>
      </c>
      <c r="O76">
        <f>Interface!$E$13</f>
        <v>0</v>
      </c>
      <c r="P76">
        <f t="shared" si="18"/>
        <v>0</v>
      </c>
      <c r="Q76">
        <f t="shared" si="19"/>
        <v>0</v>
      </c>
      <c r="R76">
        <f t="shared" si="20"/>
        <v>748.94399999999996</v>
      </c>
      <c r="S76">
        <f t="shared" ref="S76:S139" si="29">IF(P76,IF((S75+Q76)&lt;O76,S75+Q76,O75),IF((S75-R76)&gt;0,S75-R76,0))</f>
        <v>0</v>
      </c>
      <c r="T76">
        <f t="shared" ref="T76:T139" si="30">IF(P76,S76-S75,0)</f>
        <v>0</v>
      </c>
      <c r="U76">
        <f t="shared" ref="U76:U139" si="31">IF(NOT(P76),S75-S76,0)</f>
        <v>0</v>
      </c>
      <c r="V76">
        <f t="shared" si="21"/>
        <v>748.94399999999996</v>
      </c>
      <c r="W76">
        <f t="shared" si="22"/>
        <v>0</v>
      </c>
      <c r="X76">
        <f t="shared" si="23"/>
        <v>748.94399999999996</v>
      </c>
      <c r="Y76">
        <f t="shared" si="24"/>
        <v>0</v>
      </c>
      <c r="Z76">
        <f t="shared" si="25"/>
        <v>0</v>
      </c>
      <c r="AA76">
        <f t="shared" si="26"/>
        <v>0</v>
      </c>
      <c r="AB76">
        <f t="shared" si="27"/>
        <v>0</v>
      </c>
      <c r="AC76">
        <f>W76*Interface!$D$8+M76*Interface!$D$9+L76*Interface!$D$7+K76*Interface!$D$6+U76*Interface!$D$13</f>
        <v>0</v>
      </c>
      <c r="AF76">
        <f>Daten!I71*Interface!$E$9</f>
        <v>0</v>
      </c>
      <c r="AG76">
        <f>Interface!$B$17*Interface!$D$17</f>
        <v>0</v>
      </c>
      <c r="AH76">
        <f t="shared" si="28"/>
        <v>0</v>
      </c>
      <c r="AK76">
        <f>K76*Interface!$C$6+L76*Interface!$C$7+W76*Interface!$C$8+AF76*Interface!$C$9+U76*Interface!$C$13+X76*Parameter!$B$6</f>
        <v>7489440</v>
      </c>
    </row>
    <row r="77" spans="1:37" x14ac:dyDescent="0.2">
      <c r="A77">
        <v>68</v>
      </c>
      <c r="B77">
        <f>IF(Daten!E72-(Interface!$F$22+Interface!$F$23+Interface!$F$24)&gt;0,Daten!E72-(Interface!$F$22+Interface!$F$23+Interface!$F$24),0)</f>
        <v>1595.5180674791332</v>
      </c>
      <c r="C77">
        <f>IF($B77=0,Daten!$E72*C$6,Interface!$F$22)</f>
        <v>0</v>
      </c>
      <c r="D77">
        <f>IF($B77=0,Daten!$E72*D$6,Interface!$F$23)</f>
        <v>0</v>
      </c>
      <c r="E77">
        <f>IF($B77=0,Daten!$E72*E$6,Interface!$F$24)</f>
        <v>0</v>
      </c>
      <c r="F77">
        <f>C77*Interface!$B$22</f>
        <v>0</v>
      </c>
      <c r="G77">
        <f>D77*Interface!$E$23+E77*Interface!$E$24</f>
        <v>0</v>
      </c>
      <c r="H77" s="1">
        <f>C77*Interface!$D$22+D77*Interface!$D$23+E77*Interface!$D$24+B77*Parameter!$B$6</f>
        <v>15955180.674791332</v>
      </c>
      <c r="J77">
        <f>F77+Daten!B72</f>
        <v>704.45600000000002</v>
      </c>
      <c r="K77">
        <f>Interface!$E$6*Daten!H72</f>
        <v>0</v>
      </c>
      <c r="L77">
        <f>Interface!$E$7*Daten!K72</f>
        <v>0</v>
      </c>
      <c r="M77">
        <f t="shared" si="17"/>
        <v>0</v>
      </c>
      <c r="N77">
        <f>Interface!$E$8</f>
        <v>0</v>
      </c>
      <c r="O77">
        <f>Interface!$E$13</f>
        <v>0</v>
      </c>
      <c r="P77">
        <f t="shared" si="18"/>
        <v>0</v>
      </c>
      <c r="Q77">
        <f t="shared" si="19"/>
        <v>0</v>
      </c>
      <c r="R77">
        <f t="shared" si="20"/>
        <v>704.45600000000002</v>
      </c>
      <c r="S77">
        <f t="shared" si="29"/>
        <v>0</v>
      </c>
      <c r="T77">
        <f t="shared" si="30"/>
        <v>0</v>
      </c>
      <c r="U77">
        <f t="shared" si="31"/>
        <v>0</v>
      </c>
      <c r="V77">
        <f t="shared" si="21"/>
        <v>704.45600000000002</v>
      </c>
      <c r="W77">
        <f t="shared" si="22"/>
        <v>0</v>
      </c>
      <c r="X77">
        <f t="shared" si="23"/>
        <v>704.45600000000002</v>
      </c>
      <c r="Y77">
        <f t="shared" si="24"/>
        <v>0</v>
      </c>
      <c r="Z77">
        <f t="shared" si="25"/>
        <v>0</v>
      </c>
      <c r="AA77">
        <f t="shared" si="26"/>
        <v>0</v>
      </c>
      <c r="AB77">
        <f t="shared" si="27"/>
        <v>0</v>
      </c>
      <c r="AC77">
        <f>W77*Interface!$D$8+M77*Interface!$D$9+L77*Interface!$D$7+K77*Interface!$D$6+U77*Interface!$D$13</f>
        <v>0</v>
      </c>
      <c r="AF77">
        <f>Daten!I72*Interface!$E$9</f>
        <v>0</v>
      </c>
      <c r="AG77">
        <f>Interface!$B$17*Interface!$D$17</f>
        <v>0</v>
      </c>
      <c r="AH77">
        <f t="shared" si="28"/>
        <v>0</v>
      </c>
      <c r="AK77">
        <f>K77*Interface!$C$6+L77*Interface!$C$7+W77*Interface!$C$8+AF77*Interface!$C$9+U77*Interface!$C$13+X77*Parameter!$B$6</f>
        <v>7044560</v>
      </c>
    </row>
    <row r="78" spans="1:37" x14ac:dyDescent="0.2">
      <c r="A78">
        <v>69</v>
      </c>
      <c r="B78">
        <f>IF(Daten!E73-(Interface!$F$22+Interface!$F$23+Interface!$F$24)&gt;0,Daten!E73-(Interface!$F$22+Interface!$F$23+Interface!$F$24),0)</f>
        <v>1536.1396382355454</v>
      </c>
      <c r="C78">
        <f>IF($B78=0,Daten!$E73*C$6,Interface!$F$22)</f>
        <v>0</v>
      </c>
      <c r="D78">
        <f>IF($B78=0,Daten!$E73*D$6,Interface!$F$23)</f>
        <v>0</v>
      </c>
      <c r="E78">
        <f>IF($B78=0,Daten!$E73*E$6,Interface!$F$24)</f>
        <v>0</v>
      </c>
      <c r="F78">
        <f>C78*Interface!$B$22</f>
        <v>0</v>
      </c>
      <c r="G78">
        <f>D78*Interface!$E$23+E78*Interface!$E$24</f>
        <v>0</v>
      </c>
      <c r="H78" s="1">
        <f>C78*Interface!$D$22+D78*Interface!$D$23+E78*Interface!$D$24+B78*Parameter!$B$6</f>
        <v>15361396.382355453</v>
      </c>
      <c r="J78">
        <f>F78+Daten!B73</f>
        <v>666.56000000000006</v>
      </c>
      <c r="K78">
        <f>Interface!$E$6*Daten!H73</f>
        <v>0</v>
      </c>
      <c r="L78">
        <f>Interface!$E$7*Daten!K73</f>
        <v>0</v>
      </c>
      <c r="M78">
        <f t="shared" si="17"/>
        <v>0</v>
      </c>
      <c r="N78">
        <f>Interface!$E$8</f>
        <v>0</v>
      </c>
      <c r="O78">
        <f>Interface!$E$13</f>
        <v>0</v>
      </c>
      <c r="P78">
        <f t="shared" si="18"/>
        <v>0</v>
      </c>
      <c r="Q78">
        <f t="shared" si="19"/>
        <v>0</v>
      </c>
      <c r="R78">
        <f t="shared" si="20"/>
        <v>666.56000000000006</v>
      </c>
      <c r="S78">
        <f t="shared" si="29"/>
        <v>0</v>
      </c>
      <c r="T78">
        <f t="shared" si="30"/>
        <v>0</v>
      </c>
      <c r="U78">
        <f t="shared" si="31"/>
        <v>0</v>
      </c>
      <c r="V78">
        <f t="shared" si="21"/>
        <v>666.56000000000006</v>
      </c>
      <c r="W78">
        <f t="shared" si="22"/>
        <v>0</v>
      </c>
      <c r="X78">
        <f t="shared" si="23"/>
        <v>666.56000000000006</v>
      </c>
      <c r="Y78">
        <f t="shared" si="24"/>
        <v>0</v>
      </c>
      <c r="Z78">
        <f t="shared" si="25"/>
        <v>0</v>
      </c>
      <c r="AA78">
        <f t="shared" si="26"/>
        <v>0</v>
      </c>
      <c r="AB78">
        <f t="shared" si="27"/>
        <v>0</v>
      </c>
      <c r="AC78">
        <f>W78*Interface!$D$8+M78*Interface!$D$9+L78*Interface!$D$7+K78*Interface!$D$6+U78*Interface!$D$13</f>
        <v>0</v>
      </c>
      <c r="AF78">
        <f>Daten!I73*Interface!$E$9</f>
        <v>0</v>
      </c>
      <c r="AG78">
        <f>Interface!$B$17*Interface!$D$17</f>
        <v>0</v>
      </c>
      <c r="AH78">
        <f t="shared" si="28"/>
        <v>0</v>
      </c>
      <c r="AK78">
        <f>K78*Interface!$C$6+L78*Interface!$C$7+W78*Interface!$C$8+AF78*Interface!$C$9+U78*Interface!$C$13+X78*Parameter!$B$6</f>
        <v>6665600.0000000009</v>
      </c>
    </row>
    <row r="79" spans="1:37" x14ac:dyDescent="0.2">
      <c r="A79">
        <v>70</v>
      </c>
      <c r="B79">
        <f>IF(Daten!E74-(Interface!$F$22+Interface!$F$23+Interface!$F$24)&gt;0,Daten!E74-(Interface!$F$22+Interface!$F$23+Interface!$F$24),0)</f>
        <v>1551.4132820954324</v>
      </c>
      <c r="C79">
        <f>IF($B79=0,Daten!$E74*C$6,Interface!$F$22)</f>
        <v>0</v>
      </c>
      <c r="D79">
        <f>IF($B79=0,Daten!$E74*D$6,Interface!$F$23)</f>
        <v>0</v>
      </c>
      <c r="E79">
        <f>IF($B79=0,Daten!$E74*E$6,Interface!$F$24)</f>
        <v>0</v>
      </c>
      <c r="F79">
        <f>C79*Interface!$B$22</f>
        <v>0</v>
      </c>
      <c r="G79">
        <f>D79*Interface!$E$23+E79*Interface!$E$24</f>
        <v>0</v>
      </c>
      <c r="H79" s="1">
        <f>C79*Interface!$D$22+D79*Interface!$D$23+E79*Interface!$D$24+B79*Parameter!$B$6</f>
        <v>15514132.820954323</v>
      </c>
      <c r="J79">
        <f>F79+Daten!B74</f>
        <v>626.21600000000001</v>
      </c>
      <c r="K79">
        <f>Interface!$E$6*Daten!H74</f>
        <v>0</v>
      </c>
      <c r="L79">
        <f>Interface!$E$7*Daten!K74</f>
        <v>0</v>
      </c>
      <c r="M79">
        <f t="shared" si="17"/>
        <v>0</v>
      </c>
      <c r="N79">
        <f>Interface!$E$8</f>
        <v>0</v>
      </c>
      <c r="O79">
        <f>Interface!$E$13</f>
        <v>0</v>
      </c>
      <c r="P79">
        <f t="shared" si="18"/>
        <v>0</v>
      </c>
      <c r="Q79">
        <f t="shared" si="19"/>
        <v>0</v>
      </c>
      <c r="R79">
        <f t="shared" si="20"/>
        <v>626.21600000000001</v>
      </c>
      <c r="S79">
        <f t="shared" si="29"/>
        <v>0</v>
      </c>
      <c r="T79">
        <f t="shared" si="30"/>
        <v>0</v>
      </c>
      <c r="U79">
        <f t="shared" si="31"/>
        <v>0</v>
      </c>
      <c r="V79">
        <f t="shared" si="21"/>
        <v>626.21600000000001</v>
      </c>
      <c r="W79">
        <f t="shared" si="22"/>
        <v>0</v>
      </c>
      <c r="X79">
        <f t="shared" si="23"/>
        <v>626.21600000000001</v>
      </c>
      <c r="Y79">
        <f t="shared" si="24"/>
        <v>0</v>
      </c>
      <c r="Z79">
        <f t="shared" si="25"/>
        <v>0</v>
      </c>
      <c r="AA79">
        <f t="shared" si="26"/>
        <v>0</v>
      </c>
      <c r="AB79">
        <f t="shared" si="27"/>
        <v>0</v>
      </c>
      <c r="AC79">
        <f>W79*Interface!$D$8+M79*Interface!$D$9+L79*Interface!$D$7+K79*Interface!$D$6+U79*Interface!$D$13</f>
        <v>0</v>
      </c>
      <c r="AF79">
        <f>Daten!I74*Interface!$E$9</f>
        <v>0</v>
      </c>
      <c r="AG79">
        <f>Interface!$B$17*Interface!$D$17</f>
        <v>0</v>
      </c>
      <c r="AH79">
        <f t="shared" si="28"/>
        <v>0</v>
      </c>
      <c r="AK79">
        <f>K79*Interface!$C$6+L79*Interface!$C$7+W79*Interface!$C$8+AF79*Interface!$C$9+U79*Interface!$C$13+X79*Parameter!$B$6</f>
        <v>6262160</v>
      </c>
    </row>
    <row r="80" spans="1:37" x14ac:dyDescent="0.2">
      <c r="A80">
        <v>71</v>
      </c>
      <c r="B80">
        <f>IF(Daten!E75-(Interface!$F$22+Interface!$F$23+Interface!$F$24)&gt;0,Daten!E75-(Interface!$F$22+Interface!$F$23+Interface!$F$24),0)</f>
        <v>1314.5209009275093</v>
      </c>
      <c r="C80">
        <f>IF($B80=0,Daten!$E75*C$6,Interface!$F$22)</f>
        <v>0</v>
      </c>
      <c r="D80">
        <f>IF($B80=0,Daten!$E75*D$6,Interface!$F$23)</f>
        <v>0</v>
      </c>
      <c r="E80">
        <f>IF($B80=0,Daten!$E75*E$6,Interface!$F$24)</f>
        <v>0</v>
      </c>
      <c r="F80">
        <f>C80*Interface!$B$22</f>
        <v>0</v>
      </c>
      <c r="G80">
        <f>D80*Interface!$E$23+E80*Interface!$E$24</f>
        <v>0</v>
      </c>
      <c r="H80" s="1">
        <f>C80*Interface!$D$22+D80*Interface!$D$23+E80*Interface!$D$24+B80*Parameter!$B$6</f>
        <v>13145209.009275092</v>
      </c>
      <c r="J80">
        <f>F80+Daten!B75</f>
        <v>619.75199999999995</v>
      </c>
      <c r="K80">
        <f>Interface!$E$6*Daten!H75</f>
        <v>0</v>
      </c>
      <c r="L80">
        <f>Interface!$E$7*Daten!K75</f>
        <v>0</v>
      </c>
      <c r="M80">
        <f t="shared" si="17"/>
        <v>0</v>
      </c>
      <c r="N80">
        <f>Interface!$E$8</f>
        <v>0</v>
      </c>
      <c r="O80">
        <f>Interface!$E$13</f>
        <v>0</v>
      </c>
      <c r="P80">
        <f t="shared" si="18"/>
        <v>0</v>
      </c>
      <c r="Q80">
        <f t="shared" si="19"/>
        <v>0</v>
      </c>
      <c r="R80">
        <f t="shared" si="20"/>
        <v>619.75199999999995</v>
      </c>
      <c r="S80">
        <f t="shared" si="29"/>
        <v>0</v>
      </c>
      <c r="T80">
        <f t="shared" si="30"/>
        <v>0</v>
      </c>
      <c r="U80">
        <f t="shared" si="31"/>
        <v>0</v>
      </c>
      <c r="V80">
        <f t="shared" si="21"/>
        <v>619.75199999999995</v>
      </c>
      <c r="W80">
        <f t="shared" si="22"/>
        <v>0</v>
      </c>
      <c r="X80">
        <f t="shared" si="23"/>
        <v>619.75199999999995</v>
      </c>
      <c r="Y80">
        <f t="shared" si="24"/>
        <v>0</v>
      </c>
      <c r="Z80">
        <f t="shared" si="25"/>
        <v>0</v>
      </c>
      <c r="AA80">
        <f t="shared" si="26"/>
        <v>0</v>
      </c>
      <c r="AB80">
        <f t="shared" si="27"/>
        <v>0</v>
      </c>
      <c r="AC80">
        <f>W80*Interface!$D$8+M80*Interface!$D$9+L80*Interface!$D$7+K80*Interface!$D$6+U80*Interface!$D$13</f>
        <v>0</v>
      </c>
      <c r="AF80">
        <f>Daten!I75*Interface!$E$9</f>
        <v>0</v>
      </c>
      <c r="AG80">
        <f>Interface!$B$17*Interface!$D$17</f>
        <v>0</v>
      </c>
      <c r="AH80">
        <f t="shared" si="28"/>
        <v>0</v>
      </c>
      <c r="AK80">
        <f>K80*Interface!$C$6+L80*Interface!$C$7+W80*Interface!$C$8+AF80*Interface!$C$9+U80*Interface!$C$13+X80*Parameter!$B$6</f>
        <v>6197519.9999999991</v>
      </c>
    </row>
    <row r="81" spans="1:37" x14ac:dyDescent="0.2">
      <c r="A81">
        <v>72</v>
      </c>
      <c r="B81">
        <f>IF(Daten!E76-(Interface!$F$22+Interface!$F$23+Interface!$F$24)&gt;0,Daten!E76-(Interface!$F$22+Interface!$F$23+Interface!$F$24),0)</f>
        <v>932.74075649026997</v>
      </c>
      <c r="C81">
        <f>IF($B81=0,Daten!$E76*C$6,Interface!$F$22)</f>
        <v>0</v>
      </c>
      <c r="D81">
        <f>IF($B81=0,Daten!$E76*D$6,Interface!$F$23)</f>
        <v>0</v>
      </c>
      <c r="E81">
        <f>IF($B81=0,Daten!$E76*E$6,Interface!$F$24)</f>
        <v>0</v>
      </c>
      <c r="F81">
        <f>C81*Interface!$B$22</f>
        <v>0</v>
      </c>
      <c r="G81">
        <f>D81*Interface!$E$23+E81*Interface!$E$24</f>
        <v>0</v>
      </c>
      <c r="H81" s="1">
        <f>C81*Interface!$D$22+D81*Interface!$D$23+E81*Interface!$D$24+B81*Parameter!$B$6</f>
        <v>9327407.5649027005</v>
      </c>
      <c r="J81">
        <f>F81+Daten!B76</f>
        <v>583.38400000000001</v>
      </c>
      <c r="K81">
        <f>Interface!$E$6*Daten!H76</f>
        <v>0</v>
      </c>
      <c r="L81">
        <f>Interface!$E$7*Daten!K76</f>
        <v>0</v>
      </c>
      <c r="M81">
        <f t="shared" si="17"/>
        <v>0</v>
      </c>
      <c r="N81">
        <f>Interface!$E$8</f>
        <v>0</v>
      </c>
      <c r="O81">
        <f>Interface!$E$13</f>
        <v>0</v>
      </c>
      <c r="P81">
        <f t="shared" si="18"/>
        <v>0</v>
      </c>
      <c r="Q81">
        <f t="shared" si="19"/>
        <v>0</v>
      </c>
      <c r="R81">
        <f t="shared" si="20"/>
        <v>583.38400000000001</v>
      </c>
      <c r="S81">
        <f t="shared" si="29"/>
        <v>0</v>
      </c>
      <c r="T81">
        <f t="shared" si="30"/>
        <v>0</v>
      </c>
      <c r="U81">
        <f t="shared" si="31"/>
        <v>0</v>
      </c>
      <c r="V81">
        <f t="shared" si="21"/>
        <v>583.38400000000001</v>
      </c>
      <c r="W81">
        <f t="shared" si="22"/>
        <v>0</v>
      </c>
      <c r="X81">
        <f t="shared" si="23"/>
        <v>583.38400000000001</v>
      </c>
      <c r="Y81">
        <f t="shared" si="24"/>
        <v>0</v>
      </c>
      <c r="Z81">
        <f t="shared" si="25"/>
        <v>0</v>
      </c>
      <c r="AA81">
        <f t="shared" si="26"/>
        <v>0</v>
      </c>
      <c r="AB81">
        <f t="shared" si="27"/>
        <v>0</v>
      </c>
      <c r="AC81">
        <f>W81*Interface!$D$8+M81*Interface!$D$9+L81*Interface!$D$7+K81*Interface!$D$6+U81*Interface!$D$13</f>
        <v>0</v>
      </c>
      <c r="AF81">
        <f>Daten!I76*Interface!$E$9</f>
        <v>0</v>
      </c>
      <c r="AG81">
        <f>Interface!$B$17*Interface!$D$17</f>
        <v>0</v>
      </c>
      <c r="AH81">
        <f t="shared" si="28"/>
        <v>0</v>
      </c>
      <c r="AK81">
        <f>K81*Interface!$C$6+L81*Interface!$C$7+W81*Interface!$C$8+AF81*Interface!$C$9+U81*Interface!$C$13+X81*Parameter!$B$6</f>
        <v>5833840</v>
      </c>
    </row>
    <row r="82" spans="1:37" x14ac:dyDescent="0.2">
      <c r="A82">
        <v>73</v>
      </c>
      <c r="B82">
        <f>IF(Daten!E77-(Interface!$F$22+Interface!$F$23+Interface!$F$24)&gt;0,Daten!E77-(Interface!$F$22+Interface!$F$23+Interface!$F$24),0)</f>
        <v>501.06278463226437</v>
      </c>
      <c r="C82">
        <f>IF($B82=0,Daten!$E77*C$6,Interface!$F$22)</f>
        <v>0</v>
      </c>
      <c r="D82">
        <f>IF($B82=0,Daten!$E77*D$6,Interface!$F$23)</f>
        <v>0</v>
      </c>
      <c r="E82">
        <f>IF($B82=0,Daten!$E77*E$6,Interface!$F$24)</f>
        <v>0</v>
      </c>
      <c r="F82">
        <f>C82*Interface!$B$22</f>
        <v>0</v>
      </c>
      <c r="G82">
        <f>D82*Interface!$E$23+E82*Interface!$E$24</f>
        <v>0</v>
      </c>
      <c r="H82" s="1">
        <f>C82*Interface!$D$22+D82*Interface!$D$23+E82*Interface!$D$24+B82*Parameter!$B$6</f>
        <v>5010627.8463226436</v>
      </c>
      <c r="J82">
        <f>F82+Daten!B77</f>
        <v>553.21600000000001</v>
      </c>
      <c r="K82">
        <f>Interface!$E$6*Daten!H77</f>
        <v>0</v>
      </c>
      <c r="L82">
        <f>Interface!$E$7*Daten!K77</f>
        <v>0</v>
      </c>
      <c r="M82">
        <f t="shared" si="17"/>
        <v>0</v>
      </c>
      <c r="N82">
        <f>Interface!$E$8</f>
        <v>0</v>
      </c>
      <c r="O82">
        <f>Interface!$E$13</f>
        <v>0</v>
      </c>
      <c r="P82">
        <f t="shared" si="18"/>
        <v>0</v>
      </c>
      <c r="Q82">
        <f t="shared" si="19"/>
        <v>0</v>
      </c>
      <c r="R82">
        <f t="shared" si="20"/>
        <v>553.21600000000001</v>
      </c>
      <c r="S82">
        <f t="shared" si="29"/>
        <v>0</v>
      </c>
      <c r="T82">
        <f t="shared" si="30"/>
        <v>0</v>
      </c>
      <c r="U82">
        <f t="shared" si="31"/>
        <v>0</v>
      </c>
      <c r="V82">
        <f t="shared" si="21"/>
        <v>553.21600000000001</v>
      </c>
      <c r="W82">
        <f t="shared" si="22"/>
        <v>0</v>
      </c>
      <c r="X82">
        <f t="shared" si="23"/>
        <v>553.21600000000001</v>
      </c>
      <c r="Y82">
        <f t="shared" si="24"/>
        <v>0</v>
      </c>
      <c r="Z82">
        <f t="shared" si="25"/>
        <v>0</v>
      </c>
      <c r="AA82">
        <f t="shared" si="26"/>
        <v>0</v>
      </c>
      <c r="AB82">
        <f t="shared" si="27"/>
        <v>0</v>
      </c>
      <c r="AC82">
        <f>W82*Interface!$D$8+M82*Interface!$D$9+L82*Interface!$D$7+K82*Interface!$D$6+U82*Interface!$D$13</f>
        <v>0</v>
      </c>
      <c r="AF82">
        <f>Daten!I77*Interface!$E$9</f>
        <v>0</v>
      </c>
      <c r="AG82">
        <f>Interface!$B$17*Interface!$D$17</f>
        <v>0</v>
      </c>
      <c r="AH82">
        <f t="shared" si="28"/>
        <v>0</v>
      </c>
      <c r="AK82">
        <f>K82*Interface!$C$6+L82*Interface!$C$7+W82*Interface!$C$8+AF82*Interface!$C$9+U82*Interface!$C$13+X82*Parameter!$B$6</f>
        <v>5532160</v>
      </c>
    </row>
    <row r="83" spans="1:37" x14ac:dyDescent="0.2">
      <c r="A83">
        <v>74</v>
      </c>
      <c r="B83">
        <f>IF(Daten!E78-(Interface!$F$22+Interface!$F$23+Interface!$F$24)&gt;0,Daten!E78-(Interface!$F$22+Interface!$F$23+Interface!$F$24),0)</f>
        <v>226.62563689391092</v>
      </c>
      <c r="C83">
        <f>IF($B83=0,Daten!$E78*C$6,Interface!$F$22)</f>
        <v>0</v>
      </c>
      <c r="D83">
        <f>IF($B83=0,Daten!$E78*D$6,Interface!$F$23)</f>
        <v>0</v>
      </c>
      <c r="E83">
        <f>IF($B83=0,Daten!$E78*E$6,Interface!$F$24)</f>
        <v>0</v>
      </c>
      <c r="F83">
        <f>C83*Interface!$B$22</f>
        <v>0</v>
      </c>
      <c r="G83">
        <f>D83*Interface!$E$23+E83*Interface!$E$24</f>
        <v>0</v>
      </c>
      <c r="H83" s="1">
        <f>C83*Interface!$D$22+D83*Interface!$D$23+E83*Interface!$D$24+B83*Parameter!$B$6</f>
        <v>2266256.3689391091</v>
      </c>
      <c r="J83">
        <f>F83+Daten!B78</f>
        <v>532.68799999999999</v>
      </c>
      <c r="K83">
        <f>Interface!$E$6*Daten!H78</f>
        <v>0</v>
      </c>
      <c r="L83">
        <f>Interface!$E$7*Daten!K78</f>
        <v>0</v>
      </c>
      <c r="M83">
        <f t="shared" si="17"/>
        <v>0</v>
      </c>
      <c r="N83">
        <f>Interface!$E$8</f>
        <v>0</v>
      </c>
      <c r="O83">
        <f>Interface!$E$13</f>
        <v>0</v>
      </c>
      <c r="P83">
        <f t="shared" si="18"/>
        <v>0</v>
      </c>
      <c r="Q83">
        <f t="shared" si="19"/>
        <v>0</v>
      </c>
      <c r="R83">
        <f t="shared" si="20"/>
        <v>532.68799999999999</v>
      </c>
      <c r="S83">
        <f t="shared" si="29"/>
        <v>0</v>
      </c>
      <c r="T83">
        <f t="shared" si="30"/>
        <v>0</v>
      </c>
      <c r="U83">
        <f t="shared" si="31"/>
        <v>0</v>
      </c>
      <c r="V83">
        <f t="shared" si="21"/>
        <v>532.68799999999999</v>
      </c>
      <c r="W83">
        <f t="shared" si="22"/>
        <v>0</v>
      </c>
      <c r="X83">
        <f t="shared" si="23"/>
        <v>532.68799999999999</v>
      </c>
      <c r="Y83">
        <f t="shared" si="24"/>
        <v>0</v>
      </c>
      <c r="Z83">
        <f t="shared" si="25"/>
        <v>0</v>
      </c>
      <c r="AA83">
        <f t="shared" si="26"/>
        <v>0</v>
      </c>
      <c r="AB83">
        <f t="shared" si="27"/>
        <v>0</v>
      </c>
      <c r="AC83">
        <f>W83*Interface!$D$8+M83*Interface!$D$9+L83*Interface!$D$7+K83*Interface!$D$6+U83*Interface!$D$13</f>
        <v>0</v>
      </c>
      <c r="AF83">
        <f>Daten!I78*Interface!$E$9</f>
        <v>0</v>
      </c>
      <c r="AG83">
        <f>Interface!$B$17*Interface!$D$17</f>
        <v>0</v>
      </c>
      <c r="AH83">
        <f t="shared" si="28"/>
        <v>0</v>
      </c>
      <c r="AK83">
        <f>K83*Interface!$C$6+L83*Interface!$C$7+W83*Interface!$C$8+AF83*Interface!$C$9+U83*Interface!$C$13+X83*Parameter!$B$6</f>
        <v>5326880</v>
      </c>
    </row>
    <row r="84" spans="1:37" x14ac:dyDescent="0.2">
      <c r="A84">
        <v>75</v>
      </c>
      <c r="B84">
        <f>IF(Daten!E79-(Interface!$F$22+Interface!$F$23+Interface!$F$24)&gt;0,Daten!E79-(Interface!$F$22+Interface!$F$23+Interface!$F$24),0)</f>
        <v>181.67534683251424</v>
      </c>
      <c r="C84">
        <f>IF($B84=0,Daten!$E79*C$6,Interface!$F$22)</f>
        <v>0</v>
      </c>
      <c r="D84">
        <f>IF($B84=0,Daten!$E79*D$6,Interface!$F$23)</f>
        <v>0</v>
      </c>
      <c r="E84">
        <f>IF($B84=0,Daten!$E79*E$6,Interface!$F$24)</f>
        <v>0</v>
      </c>
      <c r="F84">
        <f>C84*Interface!$B$22</f>
        <v>0</v>
      </c>
      <c r="G84">
        <f>D84*Interface!$E$23+E84*Interface!$E$24</f>
        <v>0</v>
      </c>
      <c r="H84" s="1">
        <f>C84*Interface!$D$22+D84*Interface!$D$23+E84*Interface!$D$24+B84*Parameter!$B$6</f>
        <v>1816753.4683251423</v>
      </c>
      <c r="J84">
        <f>F84+Daten!B79</f>
        <v>521.41599999999994</v>
      </c>
      <c r="K84">
        <f>Interface!$E$6*Daten!H79</f>
        <v>0</v>
      </c>
      <c r="L84">
        <f>Interface!$E$7*Daten!K79</f>
        <v>0</v>
      </c>
      <c r="M84">
        <f t="shared" si="17"/>
        <v>0</v>
      </c>
      <c r="N84">
        <f>Interface!$E$8</f>
        <v>0</v>
      </c>
      <c r="O84">
        <f>Interface!$E$13</f>
        <v>0</v>
      </c>
      <c r="P84">
        <f t="shared" si="18"/>
        <v>0</v>
      </c>
      <c r="Q84">
        <f t="shared" si="19"/>
        <v>0</v>
      </c>
      <c r="R84">
        <f t="shared" si="20"/>
        <v>521.41599999999994</v>
      </c>
      <c r="S84">
        <f t="shared" si="29"/>
        <v>0</v>
      </c>
      <c r="T84">
        <f t="shared" si="30"/>
        <v>0</v>
      </c>
      <c r="U84">
        <f t="shared" si="31"/>
        <v>0</v>
      </c>
      <c r="V84">
        <f t="shared" si="21"/>
        <v>521.41599999999994</v>
      </c>
      <c r="W84">
        <f t="shared" si="22"/>
        <v>0</v>
      </c>
      <c r="X84">
        <f t="shared" si="23"/>
        <v>521.41599999999994</v>
      </c>
      <c r="Y84">
        <f t="shared" si="24"/>
        <v>0</v>
      </c>
      <c r="Z84">
        <f t="shared" si="25"/>
        <v>0</v>
      </c>
      <c r="AA84">
        <f t="shared" si="26"/>
        <v>0</v>
      </c>
      <c r="AB84">
        <f t="shared" si="27"/>
        <v>0</v>
      </c>
      <c r="AC84">
        <f>W84*Interface!$D$8+M84*Interface!$D$9+L84*Interface!$D$7+K84*Interface!$D$6+U84*Interface!$D$13</f>
        <v>0</v>
      </c>
      <c r="AF84">
        <f>Daten!I79*Interface!$E$9</f>
        <v>0</v>
      </c>
      <c r="AG84">
        <f>Interface!$B$17*Interface!$D$17</f>
        <v>0</v>
      </c>
      <c r="AH84">
        <f t="shared" si="28"/>
        <v>0</v>
      </c>
      <c r="AK84">
        <f>K84*Interface!$C$6+L84*Interface!$C$7+W84*Interface!$C$8+AF84*Interface!$C$9+U84*Interface!$C$13+X84*Parameter!$B$6</f>
        <v>5214159.9999999991</v>
      </c>
    </row>
    <row r="85" spans="1:37" x14ac:dyDescent="0.2">
      <c r="A85">
        <v>76</v>
      </c>
      <c r="B85">
        <f>IF(Daten!E80-(Interface!$F$22+Interface!$F$23+Interface!$F$24)&gt;0,Daten!E80-(Interface!$F$22+Interface!$F$23+Interface!$F$24),0)</f>
        <v>169.99000319950113</v>
      </c>
      <c r="C85">
        <f>IF($B85=0,Daten!$E80*C$6,Interface!$F$22)</f>
        <v>0</v>
      </c>
      <c r="D85">
        <f>IF($B85=0,Daten!$E80*D$6,Interface!$F$23)</f>
        <v>0</v>
      </c>
      <c r="E85">
        <f>IF($B85=0,Daten!$E80*E$6,Interface!$F$24)</f>
        <v>0</v>
      </c>
      <c r="F85">
        <f>C85*Interface!$B$22</f>
        <v>0</v>
      </c>
      <c r="G85">
        <f>D85*Interface!$E$23+E85*Interface!$E$24</f>
        <v>0</v>
      </c>
      <c r="H85" s="1">
        <f>C85*Interface!$D$22+D85*Interface!$D$23+E85*Interface!$D$24+B85*Parameter!$B$6</f>
        <v>1699900.0319950113</v>
      </c>
      <c r="J85">
        <f>F85+Daten!B80</f>
        <v>509.24</v>
      </c>
      <c r="K85">
        <f>Interface!$E$6*Daten!H80</f>
        <v>0</v>
      </c>
      <c r="L85">
        <f>Interface!$E$7*Daten!K80</f>
        <v>0</v>
      </c>
      <c r="M85">
        <f t="shared" si="17"/>
        <v>0</v>
      </c>
      <c r="N85">
        <f>Interface!$E$8</f>
        <v>0</v>
      </c>
      <c r="O85">
        <f>Interface!$E$13</f>
        <v>0</v>
      </c>
      <c r="P85">
        <f t="shared" si="18"/>
        <v>0</v>
      </c>
      <c r="Q85">
        <f t="shared" si="19"/>
        <v>0</v>
      </c>
      <c r="R85">
        <f t="shared" si="20"/>
        <v>509.24</v>
      </c>
      <c r="S85">
        <f t="shared" si="29"/>
        <v>0</v>
      </c>
      <c r="T85">
        <f t="shared" si="30"/>
        <v>0</v>
      </c>
      <c r="U85">
        <f t="shared" si="31"/>
        <v>0</v>
      </c>
      <c r="V85">
        <f t="shared" si="21"/>
        <v>509.24</v>
      </c>
      <c r="W85">
        <f t="shared" si="22"/>
        <v>0</v>
      </c>
      <c r="X85">
        <f t="shared" si="23"/>
        <v>509.24</v>
      </c>
      <c r="Y85">
        <f t="shared" si="24"/>
        <v>0</v>
      </c>
      <c r="Z85">
        <f t="shared" si="25"/>
        <v>0</v>
      </c>
      <c r="AA85">
        <f t="shared" si="26"/>
        <v>0</v>
      </c>
      <c r="AB85">
        <f t="shared" si="27"/>
        <v>0</v>
      </c>
      <c r="AC85">
        <f>W85*Interface!$D$8+M85*Interface!$D$9+L85*Interface!$D$7+K85*Interface!$D$6+U85*Interface!$D$13</f>
        <v>0</v>
      </c>
      <c r="AF85">
        <f>Daten!I80*Interface!$E$9</f>
        <v>0</v>
      </c>
      <c r="AG85">
        <f>Interface!$B$17*Interface!$D$17</f>
        <v>0</v>
      </c>
      <c r="AH85">
        <f t="shared" si="28"/>
        <v>0</v>
      </c>
      <c r="AK85">
        <f>K85*Interface!$C$6+L85*Interface!$C$7+W85*Interface!$C$8+AF85*Interface!$C$9+U85*Interface!$C$13+X85*Parameter!$B$6</f>
        <v>5092400</v>
      </c>
    </row>
    <row r="86" spans="1:37" x14ac:dyDescent="0.2">
      <c r="A86">
        <v>77</v>
      </c>
      <c r="B86">
        <f>IF(Daten!E81-(Interface!$F$22+Interface!$F$23+Interface!$F$24)&gt;0,Daten!E81-(Interface!$F$22+Interface!$F$23+Interface!$F$24),0)</f>
        <v>218.44401251542968</v>
      </c>
      <c r="C86">
        <f>IF($B86=0,Daten!$E81*C$6,Interface!$F$22)</f>
        <v>0</v>
      </c>
      <c r="D86">
        <f>IF($B86=0,Daten!$E81*D$6,Interface!$F$23)</f>
        <v>0</v>
      </c>
      <c r="E86">
        <f>IF($B86=0,Daten!$E81*E$6,Interface!$F$24)</f>
        <v>0</v>
      </c>
      <c r="F86">
        <f>C86*Interface!$B$22</f>
        <v>0</v>
      </c>
      <c r="G86">
        <f>D86*Interface!$E$23+E86*Interface!$E$24</f>
        <v>0</v>
      </c>
      <c r="H86" s="1">
        <f>C86*Interface!$D$22+D86*Interface!$D$23+E86*Interface!$D$24+B86*Parameter!$B$6</f>
        <v>2184440.1251542969</v>
      </c>
      <c r="J86">
        <f>F86+Daten!B81</f>
        <v>519.91999999999996</v>
      </c>
      <c r="K86">
        <f>Interface!$E$6*Daten!H81</f>
        <v>0</v>
      </c>
      <c r="L86">
        <f>Interface!$E$7*Daten!K81</f>
        <v>0</v>
      </c>
      <c r="M86">
        <f t="shared" si="17"/>
        <v>0</v>
      </c>
      <c r="N86">
        <f>Interface!$E$8</f>
        <v>0</v>
      </c>
      <c r="O86">
        <f>Interface!$E$13</f>
        <v>0</v>
      </c>
      <c r="P86">
        <f t="shared" si="18"/>
        <v>0</v>
      </c>
      <c r="Q86">
        <f t="shared" si="19"/>
        <v>0</v>
      </c>
      <c r="R86">
        <f t="shared" si="20"/>
        <v>519.91999999999996</v>
      </c>
      <c r="S86">
        <f t="shared" si="29"/>
        <v>0</v>
      </c>
      <c r="T86">
        <f t="shared" si="30"/>
        <v>0</v>
      </c>
      <c r="U86">
        <f t="shared" si="31"/>
        <v>0</v>
      </c>
      <c r="V86">
        <f t="shared" si="21"/>
        <v>519.91999999999996</v>
      </c>
      <c r="W86">
        <f t="shared" si="22"/>
        <v>0</v>
      </c>
      <c r="X86">
        <f t="shared" si="23"/>
        <v>519.91999999999996</v>
      </c>
      <c r="Y86">
        <f t="shared" si="24"/>
        <v>0</v>
      </c>
      <c r="Z86">
        <f t="shared" si="25"/>
        <v>0</v>
      </c>
      <c r="AA86">
        <f t="shared" si="26"/>
        <v>0</v>
      </c>
      <c r="AB86">
        <f t="shared" si="27"/>
        <v>0</v>
      </c>
      <c r="AC86">
        <f>W86*Interface!$D$8+M86*Interface!$D$9+L86*Interface!$D$7+K86*Interface!$D$6+U86*Interface!$D$13</f>
        <v>0</v>
      </c>
      <c r="AF86">
        <f>Daten!I81*Interface!$E$9</f>
        <v>0</v>
      </c>
      <c r="AG86">
        <f>Interface!$B$17*Interface!$D$17</f>
        <v>0</v>
      </c>
      <c r="AH86">
        <f t="shared" si="28"/>
        <v>0</v>
      </c>
      <c r="AK86">
        <f>K86*Interface!$C$6+L86*Interface!$C$7+W86*Interface!$C$8+AF86*Interface!$C$9+U86*Interface!$C$13+X86*Parameter!$B$6</f>
        <v>5199200</v>
      </c>
    </row>
    <row r="87" spans="1:37" x14ac:dyDescent="0.2">
      <c r="A87">
        <v>78</v>
      </c>
      <c r="B87">
        <f>IF(Daten!E82-(Interface!$F$22+Interface!$F$23+Interface!$F$24)&gt;0,Daten!E82-(Interface!$F$22+Interface!$F$23+Interface!$F$24),0)</f>
        <v>350.58487770996624</v>
      </c>
      <c r="C87">
        <f>IF($B87=0,Daten!$E82*C$6,Interface!$F$22)</f>
        <v>0</v>
      </c>
      <c r="D87">
        <f>IF($B87=0,Daten!$E82*D$6,Interface!$F$23)</f>
        <v>0</v>
      </c>
      <c r="E87">
        <f>IF($B87=0,Daten!$E82*E$6,Interface!$F$24)</f>
        <v>0</v>
      </c>
      <c r="F87">
        <f>C87*Interface!$B$22</f>
        <v>0</v>
      </c>
      <c r="G87">
        <f>D87*Interface!$E$23+E87*Interface!$E$24</f>
        <v>0</v>
      </c>
      <c r="H87" s="1">
        <f>C87*Interface!$D$22+D87*Interface!$D$23+E87*Interface!$D$24+B87*Parameter!$B$6</f>
        <v>3505848.7770996625</v>
      </c>
      <c r="J87">
        <f>F87+Daten!B82</f>
        <v>558.56000000000006</v>
      </c>
      <c r="K87">
        <f>Interface!$E$6*Daten!H82</f>
        <v>0</v>
      </c>
      <c r="L87">
        <f>Interface!$E$7*Daten!K82</f>
        <v>0</v>
      </c>
      <c r="M87">
        <f t="shared" si="17"/>
        <v>0</v>
      </c>
      <c r="N87">
        <f>Interface!$E$8</f>
        <v>0</v>
      </c>
      <c r="O87">
        <f>Interface!$E$13</f>
        <v>0</v>
      </c>
      <c r="P87">
        <f t="shared" si="18"/>
        <v>0</v>
      </c>
      <c r="Q87">
        <f t="shared" si="19"/>
        <v>0</v>
      </c>
      <c r="R87">
        <f t="shared" si="20"/>
        <v>558.56000000000006</v>
      </c>
      <c r="S87">
        <f t="shared" si="29"/>
        <v>0</v>
      </c>
      <c r="T87">
        <f t="shared" si="30"/>
        <v>0</v>
      </c>
      <c r="U87">
        <f t="shared" si="31"/>
        <v>0</v>
      </c>
      <c r="V87">
        <f t="shared" si="21"/>
        <v>558.56000000000006</v>
      </c>
      <c r="W87">
        <f t="shared" si="22"/>
        <v>0</v>
      </c>
      <c r="X87">
        <f t="shared" si="23"/>
        <v>558.56000000000006</v>
      </c>
      <c r="Y87">
        <f t="shared" si="24"/>
        <v>0</v>
      </c>
      <c r="Z87">
        <f t="shared" si="25"/>
        <v>0</v>
      </c>
      <c r="AA87">
        <f t="shared" si="26"/>
        <v>0</v>
      </c>
      <c r="AB87">
        <f t="shared" si="27"/>
        <v>0</v>
      </c>
      <c r="AC87">
        <f>W87*Interface!$D$8+M87*Interface!$D$9+L87*Interface!$D$7+K87*Interface!$D$6+U87*Interface!$D$13</f>
        <v>0</v>
      </c>
      <c r="AF87">
        <f>Daten!I82*Interface!$E$9</f>
        <v>0</v>
      </c>
      <c r="AG87">
        <f>Interface!$B$17*Interface!$D$17</f>
        <v>0</v>
      </c>
      <c r="AH87">
        <f t="shared" si="28"/>
        <v>0</v>
      </c>
      <c r="AK87">
        <f>K87*Interface!$C$6+L87*Interface!$C$7+W87*Interface!$C$8+AF87*Interface!$C$9+U87*Interface!$C$13+X87*Parameter!$B$6</f>
        <v>5585600.0000000009</v>
      </c>
    </row>
    <row r="88" spans="1:37" x14ac:dyDescent="0.2">
      <c r="A88">
        <v>79</v>
      </c>
      <c r="B88">
        <f>IF(Daten!E83-(Interface!$F$22+Interface!$F$23+Interface!$F$24)&gt;0,Daten!E83-(Interface!$F$22+Interface!$F$23+Interface!$F$24),0)</f>
        <v>659.64495720716002</v>
      </c>
      <c r="C88">
        <f>IF($B88=0,Daten!$E83*C$6,Interface!$F$22)</f>
        <v>0</v>
      </c>
      <c r="D88">
        <f>IF($B88=0,Daten!$E83*D$6,Interface!$F$23)</f>
        <v>0</v>
      </c>
      <c r="E88">
        <f>IF($B88=0,Daten!$E83*E$6,Interface!$F$24)</f>
        <v>0</v>
      </c>
      <c r="F88">
        <f>C88*Interface!$B$22</f>
        <v>0</v>
      </c>
      <c r="G88">
        <f>D88*Interface!$E$23+E88*Interface!$E$24</f>
        <v>0</v>
      </c>
      <c r="H88" s="1">
        <f>C88*Interface!$D$22+D88*Interface!$D$23+E88*Interface!$D$24+B88*Parameter!$B$6</f>
        <v>6596449.5720715998</v>
      </c>
      <c r="J88">
        <f>F88+Daten!B83</f>
        <v>619.20800000000008</v>
      </c>
      <c r="K88">
        <f>Interface!$E$6*Daten!H83</f>
        <v>0</v>
      </c>
      <c r="L88">
        <f>Interface!$E$7*Daten!K83</f>
        <v>0</v>
      </c>
      <c r="M88">
        <f t="shared" si="17"/>
        <v>0</v>
      </c>
      <c r="N88">
        <f>Interface!$E$8</f>
        <v>0</v>
      </c>
      <c r="O88">
        <f>Interface!$E$13</f>
        <v>0</v>
      </c>
      <c r="P88">
        <f t="shared" si="18"/>
        <v>0</v>
      </c>
      <c r="Q88">
        <f t="shared" si="19"/>
        <v>0</v>
      </c>
      <c r="R88">
        <f t="shared" si="20"/>
        <v>619.20800000000008</v>
      </c>
      <c r="S88">
        <f t="shared" si="29"/>
        <v>0</v>
      </c>
      <c r="T88">
        <f t="shared" si="30"/>
        <v>0</v>
      </c>
      <c r="U88">
        <f t="shared" si="31"/>
        <v>0</v>
      </c>
      <c r="V88">
        <f t="shared" si="21"/>
        <v>619.20800000000008</v>
      </c>
      <c r="W88">
        <f t="shared" si="22"/>
        <v>0</v>
      </c>
      <c r="X88">
        <f t="shared" si="23"/>
        <v>619.20800000000008</v>
      </c>
      <c r="Y88">
        <f t="shared" si="24"/>
        <v>0</v>
      </c>
      <c r="Z88">
        <f t="shared" si="25"/>
        <v>0</v>
      </c>
      <c r="AA88">
        <f t="shared" si="26"/>
        <v>0</v>
      </c>
      <c r="AB88">
        <f t="shared" si="27"/>
        <v>0</v>
      </c>
      <c r="AC88">
        <f>W88*Interface!$D$8+M88*Interface!$D$9+L88*Interface!$D$7+K88*Interface!$D$6+U88*Interface!$D$13</f>
        <v>0</v>
      </c>
      <c r="AF88">
        <f>Daten!I83*Interface!$E$9</f>
        <v>0</v>
      </c>
      <c r="AG88">
        <f>Interface!$B$17*Interface!$D$17</f>
        <v>0</v>
      </c>
      <c r="AH88">
        <f t="shared" si="28"/>
        <v>0</v>
      </c>
      <c r="AK88">
        <f>K88*Interface!$C$6+L88*Interface!$C$7+W88*Interface!$C$8+AF88*Interface!$C$9+U88*Interface!$C$13+X88*Parameter!$B$6</f>
        <v>6192080.0000000009</v>
      </c>
    </row>
    <row r="89" spans="1:37" x14ac:dyDescent="0.2">
      <c r="A89">
        <v>80</v>
      </c>
      <c r="B89">
        <f>IF(Daten!E84-(Interface!$F$22+Interface!$F$23+Interface!$F$24)&gt;0,Daten!E84-(Interface!$F$22+Interface!$F$23+Interface!$F$24),0)</f>
        <v>1426.9930150023758</v>
      </c>
      <c r="C89">
        <f>IF($B89=0,Daten!$E84*C$6,Interface!$F$22)</f>
        <v>0</v>
      </c>
      <c r="D89">
        <f>IF($B89=0,Daten!$E84*D$6,Interface!$F$23)</f>
        <v>0</v>
      </c>
      <c r="E89">
        <f>IF($B89=0,Daten!$E84*E$6,Interface!$F$24)</f>
        <v>0</v>
      </c>
      <c r="F89">
        <f>C89*Interface!$B$22</f>
        <v>0</v>
      </c>
      <c r="G89">
        <f>D89*Interface!$E$23+E89*Interface!$E$24</f>
        <v>0</v>
      </c>
      <c r="H89" s="1">
        <f>C89*Interface!$D$22+D89*Interface!$D$23+E89*Interface!$D$24+B89*Parameter!$B$6</f>
        <v>14269930.150023758</v>
      </c>
      <c r="J89">
        <f>F89+Daten!B84</f>
        <v>687.93600000000004</v>
      </c>
      <c r="K89">
        <f>Interface!$E$6*Daten!H84</f>
        <v>0</v>
      </c>
      <c r="L89">
        <f>Interface!$E$7*Daten!K84</f>
        <v>0</v>
      </c>
      <c r="M89">
        <f t="shared" si="17"/>
        <v>0</v>
      </c>
      <c r="N89">
        <f>Interface!$E$8</f>
        <v>0</v>
      </c>
      <c r="O89">
        <f>Interface!$E$13</f>
        <v>0</v>
      </c>
      <c r="P89">
        <f t="shared" si="18"/>
        <v>0</v>
      </c>
      <c r="Q89">
        <f t="shared" si="19"/>
        <v>0</v>
      </c>
      <c r="R89">
        <f t="shared" si="20"/>
        <v>687.93600000000004</v>
      </c>
      <c r="S89">
        <f t="shared" si="29"/>
        <v>0</v>
      </c>
      <c r="T89">
        <f t="shared" si="30"/>
        <v>0</v>
      </c>
      <c r="U89">
        <f t="shared" si="31"/>
        <v>0</v>
      </c>
      <c r="V89">
        <f t="shared" si="21"/>
        <v>687.93600000000004</v>
      </c>
      <c r="W89">
        <f t="shared" si="22"/>
        <v>0</v>
      </c>
      <c r="X89">
        <f t="shared" si="23"/>
        <v>687.93600000000004</v>
      </c>
      <c r="Y89">
        <f t="shared" si="24"/>
        <v>0</v>
      </c>
      <c r="Z89">
        <f t="shared" si="25"/>
        <v>0</v>
      </c>
      <c r="AA89">
        <f t="shared" si="26"/>
        <v>0</v>
      </c>
      <c r="AB89">
        <f t="shared" si="27"/>
        <v>0</v>
      </c>
      <c r="AC89">
        <f>W89*Interface!$D$8+M89*Interface!$D$9+L89*Interface!$D$7+K89*Interface!$D$6+U89*Interface!$D$13</f>
        <v>0</v>
      </c>
      <c r="AF89">
        <f>Daten!I84*Interface!$E$9</f>
        <v>0</v>
      </c>
      <c r="AG89">
        <f>Interface!$B$17*Interface!$D$17</f>
        <v>0</v>
      </c>
      <c r="AH89">
        <f t="shared" si="28"/>
        <v>0</v>
      </c>
      <c r="AK89">
        <f>K89*Interface!$C$6+L89*Interface!$C$7+W89*Interface!$C$8+AF89*Interface!$C$9+U89*Interface!$C$13+X89*Parameter!$B$6</f>
        <v>6879360</v>
      </c>
    </row>
    <row r="90" spans="1:37" x14ac:dyDescent="0.2">
      <c r="A90">
        <v>81</v>
      </c>
      <c r="B90">
        <f>IF(Daten!E85-(Interface!$F$22+Interface!$F$23+Interface!$F$24)&gt;0,Daten!E85-(Interface!$F$22+Interface!$F$23+Interface!$F$24),0)</f>
        <v>2088.7458251278113</v>
      </c>
      <c r="C90">
        <f>IF($B90=0,Daten!$E85*C$6,Interface!$F$22)</f>
        <v>0</v>
      </c>
      <c r="D90">
        <f>IF($B90=0,Daten!$E85*D$6,Interface!$F$23)</f>
        <v>0</v>
      </c>
      <c r="E90">
        <f>IF($B90=0,Daten!$E85*E$6,Interface!$F$24)</f>
        <v>0</v>
      </c>
      <c r="F90">
        <f>C90*Interface!$B$22</f>
        <v>0</v>
      </c>
      <c r="G90">
        <f>D90*Interface!$E$23+E90*Interface!$E$24</f>
        <v>0</v>
      </c>
      <c r="H90" s="1">
        <f>C90*Interface!$D$22+D90*Interface!$D$23+E90*Interface!$D$24+B90*Parameter!$B$6</f>
        <v>20887458.251278114</v>
      </c>
      <c r="J90">
        <f>F90+Daten!B85</f>
        <v>718.83199999999999</v>
      </c>
      <c r="K90">
        <f>Interface!$E$6*Daten!H85</f>
        <v>0</v>
      </c>
      <c r="L90">
        <f>Interface!$E$7*Daten!K85</f>
        <v>0</v>
      </c>
      <c r="M90">
        <f t="shared" si="17"/>
        <v>0</v>
      </c>
      <c r="N90">
        <f>Interface!$E$8</f>
        <v>0</v>
      </c>
      <c r="O90">
        <f>Interface!$E$13</f>
        <v>0</v>
      </c>
      <c r="P90">
        <f t="shared" si="18"/>
        <v>0</v>
      </c>
      <c r="Q90">
        <f t="shared" si="19"/>
        <v>0</v>
      </c>
      <c r="R90">
        <f t="shared" si="20"/>
        <v>718.83199999999999</v>
      </c>
      <c r="S90">
        <f t="shared" si="29"/>
        <v>0</v>
      </c>
      <c r="T90">
        <f t="shared" si="30"/>
        <v>0</v>
      </c>
      <c r="U90">
        <f t="shared" si="31"/>
        <v>0</v>
      </c>
      <c r="V90">
        <f t="shared" si="21"/>
        <v>718.83199999999999</v>
      </c>
      <c r="W90">
        <f t="shared" si="22"/>
        <v>0</v>
      </c>
      <c r="X90">
        <f t="shared" si="23"/>
        <v>718.83199999999999</v>
      </c>
      <c r="Y90">
        <f t="shared" si="24"/>
        <v>0</v>
      </c>
      <c r="Z90">
        <f t="shared" si="25"/>
        <v>0</v>
      </c>
      <c r="AA90">
        <f t="shared" si="26"/>
        <v>0</v>
      </c>
      <c r="AB90">
        <f t="shared" si="27"/>
        <v>0</v>
      </c>
      <c r="AC90">
        <f>W90*Interface!$D$8+M90*Interface!$D$9+L90*Interface!$D$7+K90*Interface!$D$6+U90*Interface!$D$13</f>
        <v>0</v>
      </c>
      <c r="AF90">
        <f>Daten!I85*Interface!$E$9</f>
        <v>0</v>
      </c>
      <c r="AG90">
        <f>Interface!$B$17*Interface!$D$17</f>
        <v>0</v>
      </c>
      <c r="AH90">
        <f t="shared" si="28"/>
        <v>0</v>
      </c>
      <c r="AK90">
        <f>K90*Interface!$C$6+L90*Interface!$C$7+W90*Interface!$C$8+AF90*Interface!$C$9+U90*Interface!$C$13+X90*Parameter!$B$6</f>
        <v>7188320</v>
      </c>
    </row>
    <row r="91" spans="1:37" x14ac:dyDescent="0.2">
      <c r="A91">
        <v>82</v>
      </c>
      <c r="B91">
        <f>IF(Daten!E86-(Interface!$F$22+Interface!$F$23+Interface!$F$24)&gt;0,Daten!E86-(Interface!$F$22+Interface!$F$23+Interface!$F$24),0)</f>
        <v>2219.0394641716289</v>
      </c>
      <c r="C91">
        <f>IF($B91=0,Daten!$E86*C$6,Interface!$F$22)</f>
        <v>0</v>
      </c>
      <c r="D91">
        <f>IF($B91=0,Daten!$E86*D$6,Interface!$F$23)</f>
        <v>0</v>
      </c>
      <c r="E91">
        <f>IF($B91=0,Daten!$E86*E$6,Interface!$F$24)</f>
        <v>0</v>
      </c>
      <c r="F91">
        <f>C91*Interface!$B$22</f>
        <v>0</v>
      </c>
      <c r="G91">
        <f>D91*Interface!$E$23+E91*Interface!$E$24</f>
        <v>0</v>
      </c>
      <c r="H91" s="1">
        <f>C91*Interface!$D$22+D91*Interface!$D$23+E91*Interface!$D$24+B91*Parameter!$B$6</f>
        <v>22190394.64171629</v>
      </c>
      <c r="J91">
        <f>F91+Daten!B86</f>
        <v>740.928</v>
      </c>
      <c r="K91">
        <f>Interface!$E$6*Daten!H86</f>
        <v>0</v>
      </c>
      <c r="L91">
        <f>Interface!$E$7*Daten!K86</f>
        <v>0</v>
      </c>
      <c r="M91">
        <f t="shared" si="17"/>
        <v>0</v>
      </c>
      <c r="N91">
        <f>Interface!$E$8</f>
        <v>0</v>
      </c>
      <c r="O91">
        <f>Interface!$E$13</f>
        <v>0</v>
      </c>
      <c r="P91">
        <f t="shared" si="18"/>
        <v>0</v>
      </c>
      <c r="Q91">
        <f t="shared" si="19"/>
        <v>0</v>
      </c>
      <c r="R91">
        <f t="shared" si="20"/>
        <v>740.928</v>
      </c>
      <c r="S91">
        <f t="shared" si="29"/>
        <v>0</v>
      </c>
      <c r="T91">
        <f t="shared" si="30"/>
        <v>0</v>
      </c>
      <c r="U91">
        <f t="shared" si="31"/>
        <v>0</v>
      </c>
      <c r="V91">
        <f t="shared" si="21"/>
        <v>740.928</v>
      </c>
      <c r="W91">
        <f t="shared" si="22"/>
        <v>0</v>
      </c>
      <c r="X91">
        <f t="shared" si="23"/>
        <v>740.928</v>
      </c>
      <c r="Y91">
        <f t="shared" si="24"/>
        <v>0</v>
      </c>
      <c r="Z91">
        <f t="shared" si="25"/>
        <v>0</v>
      </c>
      <c r="AA91">
        <f t="shared" si="26"/>
        <v>0</v>
      </c>
      <c r="AB91">
        <f t="shared" si="27"/>
        <v>0</v>
      </c>
      <c r="AC91">
        <f>W91*Interface!$D$8+M91*Interface!$D$9+L91*Interface!$D$7+K91*Interface!$D$6+U91*Interface!$D$13</f>
        <v>0</v>
      </c>
      <c r="AF91">
        <f>Daten!I86*Interface!$E$9</f>
        <v>0</v>
      </c>
      <c r="AG91">
        <f>Interface!$B$17*Interface!$D$17</f>
        <v>0</v>
      </c>
      <c r="AH91">
        <f t="shared" si="28"/>
        <v>0</v>
      </c>
      <c r="AK91">
        <f>K91*Interface!$C$6+L91*Interface!$C$7+W91*Interface!$C$8+AF91*Interface!$C$9+U91*Interface!$C$13+X91*Parameter!$B$6</f>
        <v>7409280</v>
      </c>
    </row>
    <row r="92" spans="1:37" x14ac:dyDescent="0.2">
      <c r="A92">
        <v>83</v>
      </c>
      <c r="B92">
        <f>IF(Daten!E87-(Interface!$F$22+Interface!$F$23+Interface!$F$24)&gt;0,Daten!E87-(Interface!$F$22+Interface!$F$23+Interface!$F$24),0)</f>
        <v>2040.397139957372</v>
      </c>
      <c r="C92">
        <f>IF($B92=0,Daten!$E87*C$6,Interface!$F$22)</f>
        <v>0</v>
      </c>
      <c r="D92">
        <f>IF($B92=0,Daten!$E87*D$6,Interface!$F$23)</f>
        <v>0</v>
      </c>
      <c r="E92">
        <f>IF($B92=0,Daten!$E87*E$6,Interface!$F$24)</f>
        <v>0</v>
      </c>
      <c r="F92">
        <f>C92*Interface!$B$22</f>
        <v>0</v>
      </c>
      <c r="G92">
        <f>D92*Interface!$E$23+E92*Interface!$E$24</f>
        <v>0</v>
      </c>
      <c r="H92" s="1">
        <f>C92*Interface!$D$22+D92*Interface!$D$23+E92*Interface!$D$24+B92*Parameter!$B$6</f>
        <v>20403971.399573721</v>
      </c>
      <c r="J92">
        <f>F92+Daten!B87</f>
        <v>748.12</v>
      </c>
      <c r="K92">
        <f>Interface!$E$6*Daten!H87</f>
        <v>0</v>
      </c>
      <c r="L92">
        <f>Interface!$E$7*Daten!K87</f>
        <v>0</v>
      </c>
      <c r="M92">
        <f t="shared" si="17"/>
        <v>0</v>
      </c>
      <c r="N92">
        <f>Interface!$E$8</f>
        <v>0</v>
      </c>
      <c r="O92">
        <f>Interface!$E$13</f>
        <v>0</v>
      </c>
      <c r="P92">
        <f t="shared" si="18"/>
        <v>0</v>
      </c>
      <c r="Q92">
        <f t="shared" si="19"/>
        <v>0</v>
      </c>
      <c r="R92">
        <f t="shared" si="20"/>
        <v>748.12</v>
      </c>
      <c r="S92">
        <f t="shared" si="29"/>
        <v>0</v>
      </c>
      <c r="T92">
        <f t="shared" si="30"/>
        <v>0</v>
      </c>
      <c r="U92">
        <f t="shared" si="31"/>
        <v>0</v>
      </c>
      <c r="V92">
        <f t="shared" si="21"/>
        <v>748.12</v>
      </c>
      <c r="W92">
        <f t="shared" si="22"/>
        <v>0</v>
      </c>
      <c r="X92">
        <f t="shared" si="23"/>
        <v>748.12</v>
      </c>
      <c r="Y92">
        <f t="shared" si="24"/>
        <v>0</v>
      </c>
      <c r="Z92">
        <f t="shared" si="25"/>
        <v>0</v>
      </c>
      <c r="AA92">
        <f t="shared" si="26"/>
        <v>0</v>
      </c>
      <c r="AB92">
        <f t="shared" si="27"/>
        <v>0</v>
      </c>
      <c r="AC92">
        <f>W92*Interface!$D$8+M92*Interface!$D$9+L92*Interface!$D$7+K92*Interface!$D$6+U92*Interface!$D$13</f>
        <v>0</v>
      </c>
      <c r="AF92">
        <f>Daten!I87*Interface!$E$9</f>
        <v>0</v>
      </c>
      <c r="AG92">
        <f>Interface!$B$17*Interface!$D$17</f>
        <v>0</v>
      </c>
      <c r="AH92">
        <f t="shared" si="28"/>
        <v>0</v>
      </c>
      <c r="AK92">
        <f>K92*Interface!$C$6+L92*Interface!$C$7+W92*Interface!$C$8+AF92*Interface!$C$9+U92*Interface!$C$13+X92*Parameter!$B$6</f>
        <v>7481200</v>
      </c>
    </row>
    <row r="93" spans="1:37" x14ac:dyDescent="0.2">
      <c r="A93">
        <v>84</v>
      </c>
      <c r="B93">
        <f>IF(Daten!E88-(Interface!$F$22+Interface!$F$23+Interface!$F$24)&gt;0,Daten!E88-(Interface!$F$22+Interface!$F$23+Interface!$F$24),0)</f>
        <v>1818.7870663338774</v>
      </c>
      <c r="C93">
        <f>IF($B93=0,Daten!$E88*C$6,Interface!$F$22)</f>
        <v>0</v>
      </c>
      <c r="D93">
        <f>IF($B93=0,Daten!$E88*D$6,Interface!$F$23)</f>
        <v>0</v>
      </c>
      <c r="E93">
        <f>IF($B93=0,Daten!$E88*E$6,Interface!$F$24)</f>
        <v>0</v>
      </c>
      <c r="F93">
        <f>C93*Interface!$B$22</f>
        <v>0</v>
      </c>
      <c r="G93">
        <f>D93*Interface!$E$23+E93*Interface!$E$24</f>
        <v>0</v>
      </c>
      <c r="H93" s="1">
        <f>C93*Interface!$D$22+D93*Interface!$D$23+E93*Interface!$D$24+B93*Parameter!$B$6</f>
        <v>18187870.663338773</v>
      </c>
      <c r="J93">
        <f>F93+Daten!B88</f>
        <v>750.70399999999995</v>
      </c>
      <c r="K93">
        <f>Interface!$E$6*Daten!H88</f>
        <v>0</v>
      </c>
      <c r="L93">
        <f>Interface!$E$7*Daten!K88</f>
        <v>0</v>
      </c>
      <c r="M93">
        <f t="shared" si="17"/>
        <v>0</v>
      </c>
      <c r="N93">
        <f>Interface!$E$8</f>
        <v>0</v>
      </c>
      <c r="O93">
        <f>Interface!$E$13</f>
        <v>0</v>
      </c>
      <c r="P93">
        <f t="shared" si="18"/>
        <v>0</v>
      </c>
      <c r="Q93">
        <f t="shared" si="19"/>
        <v>0</v>
      </c>
      <c r="R93">
        <f t="shared" si="20"/>
        <v>750.70399999999995</v>
      </c>
      <c r="S93">
        <f t="shared" si="29"/>
        <v>0</v>
      </c>
      <c r="T93">
        <f t="shared" si="30"/>
        <v>0</v>
      </c>
      <c r="U93">
        <f t="shared" si="31"/>
        <v>0</v>
      </c>
      <c r="V93">
        <f t="shared" si="21"/>
        <v>750.70399999999995</v>
      </c>
      <c r="W93">
        <f t="shared" si="22"/>
        <v>0</v>
      </c>
      <c r="X93">
        <f t="shared" si="23"/>
        <v>750.70399999999995</v>
      </c>
      <c r="Y93">
        <f t="shared" si="24"/>
        <v>0</v>
      </c>
      <c r="Z93">
        <f t="shared" si="25"/>
        <v>0</v>
      </c>
      <c r="AA93">
        <f t="shared" si="26"/>
        <v>0</v>
      </c>
      <c r="AB93">
        <f t="shared" si="27"/>
        <v>0</v>
      </c>
      <c r="AC93">
        <f>W93*Interface!$D$8+M93*Interface!$D$9+L93*Interface!$D$7+K93*Interface!$D$6+U93*Interface!$D$13</f>
        <v>0</v>
      </c>
      <c r="AF93">
        <f>Daten!I88*Interface!$E$9</f>
        <v>0</v>
      </c>
      <c r="AG93">
        <f>Interface!$B$17*Interface!$D$17</f>
        <v>0</v>
      </c>
      <c r="AH93">
        <f t="shared" si="28"/>
        <v>0</v>
      </c>
      <c r="AK93">
        <f>K93*Interface!$C$6+L93*Interface!$C$7+W93*Interface!$C$8+AF93*Interface!$C$9+U93*Interface!$C$13+X93*Parameter!$B$6</f>
        <v>7507039.9999999991</v>
      </c>
    </row>
    <row r="94" spans="1:37" x14ac:dyDescent="0.2">
      <c r="A94">
        <v>85</v>
      </c>
      <c r="B94">
        <f>IF(Daten!E89-(Interface!$F$22+Interface!$F$23+Interface!$F$24)&gt;0,Daten!E89-(Interface!$F$22+Interface!$F$23+Interface!$F$24),0)</f>
        <v>1644.339740138561</v>
      </c>
      <c r="C94">
        <f>IF($B94=0,Daten!$E89*C$6,Interface!$F$22)</f>
        <v>0</v>
      </c>
      <c r="D94">
        <f>IF($B94=0,Daten!$E89*D$6,Interface!$F$23)</f>
        <v>0</v>
      </c>
      <c r="E94">
        <f>IF($B94=0,Daten!$E89*E$6,Interface!$F$24)</f>
        <v>0</v>
      </c>
      <c r="F94">
        <f>C94*Interface!$B$22</f>
        <v>0</v>
      </c>
      <c r="G94">
        <f>D94*Interface!$E$23+E94*Interface!$E$24</f>
        <v>0</v>
      </c>
      <c r="H94" s="1">
        <f>C94*Interface!$D$22+D94*Interface!$D$23+E94*Interface!$D$24+B94*Parameter!$B$6</f>
        <v>16443397.401385609</v>
      </c>
      <c r="J94">
        <f>F94+Daten!B89</f>
        <v>740.12</v>
      </c>
      <c r="K94">
        <f>Interface!$E$6*Daten!H89</f>
        <v>0</v>
      </c>
      <c r="L94">
        <f>Interface!$E$7*Daten!K89</f>
        <v>0</v>
      </c>
      <c r="M94">
        <f t="shared" si="17"/>
        <v>0</v>
      </c>
      <c r="N94">
        <f>Interface!$E$8</f>
        <v>0</v>
      </c>
      <c r="O94">
        <f>Interface!$E$13</f>
        <v>0</v>
      </c>
      <c r="P94">
        <f t="shared" si="18"/>
        <v>0</v>
      </c>
      <c r="Q94">
        <f t="shared" si="19"/>
        <v>0</v>
      </c>
      <c r="R94">
        <f t="shared" si="20"/>
        <v>740.12</v>
      </c>
      <c r="S94">
        <f t="shared" si="29"/>
        <v>0</v>
      </c>
      <c r="T94">
        <f t="shared" si="30"/>
        <v>0</v>
      </c>
      <c r="U94">
        <f t="shared" si="31"/>
        <v>0</v>
      </c>
      <c r="V94">
        <f t="shared" si="21"/>
        <v>740.12</v>
      </c>
      <c r="W94">
        <f t="shared" si="22"/>
        <v>0</v>
      </c>
      <c r="X94">
        <f t="shared" si="23"/>
        <v>740.12</v>
      </c>
      <c r="Y94">
        <f t="shared" si="24"/>
        <v>0</v>
      </c>
      <c r="Z94">
        <f t="shared" si="25"/>
        <v>0</v>
      </c>
      <c r="AA94">
        <f t="shared" si="26"/>
        <v>0</v>
      </c>
      <c r="AB94">
        <f t="shared" si="27"/>
        <v>0</v>
      </c>
      <c r="AC94">
        <f>W94*Interface!$D$8+M94*Interface!$D$9+L94*Interface!$D$7+K94*Interface!$D$6+U94*Interface!$D$13</f>
        <v>0</v>
      </c>
      <c r="AF94">
        <f>Daten!I89*Interface!$E$9</f>
        <v>0</v>
      </c>
      <c r="AG94">
        <f>Interface!$B$17*Interface!$D$17</f>
        <v>0</v>
      </c>
      <c r="AH94">
        <f t="shared" si="28"/>
        <v>0</v>
      </c>
      <c r="AK94">
        <f>K94*Interface!$C$6+L94*Interface!$C$7+W94*Interface!$C$8+AF94*Interface!$C$9+U94*Interface!$C$13+X94*Parameter!$B$6</f>
        <v>7401200</v>
      </c>
    </row>
    <row r="95" spans="1:37" x14ac:dyDescent="0.2">
      <c r="A95">
        <v>86</v>
      </c>
      <c r="B95">
        <f>IF(Daten!E90-(Interface!$F$22+Interface!$F$23+Interface!$F$24)&gt;0,Daten!E90-(Interface!$F$22+Interface!$F$23+Interface!$F$24),0)</f>
        <v>1400.4168246587546</v>
      </c>
      <c r="C95">
        <f>IF($B95=0,Daten!$E90*C$6,Interface!$F$22)</f>
        <v>0</v>
      </c>
      <c r="D95">
        <f>IF($B95=0,Daten!$E90*D$6,Interface!$F$23)</f>
        <v>0</v>
      </c>
      <c r="E95">
        <f>IF($B95=0,Daten!$E90*E$6,Interface!$F$24)</f>
        <v>0</v>
      </c>
      <c r="F95">
        <f>C95*Interface!$B$22</f>
        <v>0</v>
      </c>
      <c r="G95">
        <f>D95*Interface!$E$23+E95*Interface!$E$24</f>
        <v>0</v>
      </c>
      <c r="H95" s="1">
        <f>C95*Interface!$D$22+D95*Interface!$D$23+E95*Interface!$D$24+B95*Parameter!$B$6</f>
        <v>14004168.246587547</v>
      </c>
      <c r="J95">
        <f>F95+Daten!B90</f>
        <v>726.45600000000002</v>
      </c>
      <c r="K95">
        <f>Interface!$E$6*Daten!H90</f>
        <v>0</v>
      </c>
      <c r="L95">
        <f>Interface!$E$7*Daten!K90</f>
        <v>0</v>
      </c>
      <c r="M95">
        <f t="shared" si="17"/>
        <v>0</v>
      </c>
      <c r="N95">
        <f>Interface!$E$8</f>
        <v>0</v>
      </c>
      <c r="O95">
        <f>Interface!$E$13</f>
        <v>0</v>
      </c>
      <c r="P95">
        <f t="shared" si="18"/>
        <v>0</v>
      </c>
      <c r="Q95">
        <f t="shared" si="19"/>
        <v>0</v>
      </c>
      <c r="R95">
        <f t="shared" si="20"/>
        <v>726.45600000000002</v>
      </c>
      <c r="S95">
        <f t="shared" si="29"/>
        <v>0</v>
      </c>
      <c r="T95">
        <f t="shared" si="30"/>
        <v>0</v>
      </c>
      <c r="U95">
        <f t="shared" si="31"/>
        <v>0</v>
      </c>
      <c r="V95">
        <f t="shared" si="21"/>
        <v>726.45600000000002</v>
      </c>
      <c r="W95">
        <f t="shared" si="22"/>
        <v>0</v>
      </c>
      <c r="X95">
        <f t="shared" si="23"/>
        <v>726.45600000000002</v>
      </c>
      <c r="Y95">
        <f t="shared" si="24"/>
        <v>0</v>
      </c>
      <c r="Z95">
        <f t="shared" si="25"/>
        <v>0</v>
      </c>
      <c r="AA95">
        <f t="shared" si="26"/>
        <v>0</v>
      </c>
      <c r="AB95">
        <f t="shared" si="27"/>
        <v>0</v>
      </c>
      <c r="AC95">
        <f>W95*Interface!$D$8+M95*Interface!$D$9+L95*Interface!$D$7+K95*Interface!$D$6+U95*Interface!$D$13</f>
        <v>0</v>
      </c>
      <c r="AF95">
        <f>Daten!I90*Interface!$E$9</f>
        <v>0</v>
      </c>
      <c r="AG95">
        <f>Interface!$B$17*Interface!$D$17</f>
        <v>0</v>
      </c>
      <c r="AH95">
        <f t="shared" si="28"/>
        <v>0</v>
      </c>
      <c r="AK95">
        <f>K95*Interface!$C$6+L95*Interface!$C$7+W95*Interface!$C$8+AF95*Interface!$C$9+U95*Interface!$C$13+X95*Parameter!$B$6</f>
        <v>7264560</v>
      </c>
    </row>
    <row r="96" spans="1:37" x14ac:dyDescent="0.2">
      <c r="A96">
        <v>87</v>
      </c>
      <c r="B96">
        <f>IF(Daten!E91-(Interface!$F$22+Interface!$F$23+Interface!$F$24)&gt;0,Daten!E91-(Interface!$F$22+Interface!$F$23+Interface!$F$24),0)</f>
        <v>1213.5610348351101</v>
      </c>
      <c r="C96">
        <f>IF($B96=0,Daten!$E91*C$6,Interface!$F$22)</f>
        <v>0</v>
      </c>
      <c r="D96">
        <f>IF($B96=0,Daten!$E91*D$6,Interface!$F$23)</f>
        <v>0</v>
      </c>
      <c r="E96">
        <f>IF($B96=0,Daten!$E91*E$6,Interface!$F$24)</f>
        <v>0</v>
      </c>
      <c r="F96">
        <f>C96*Interface!$B$22</f>
        <v>0</v>
      </c>
      <c r="G96">
        <f>D96*Interface!$E$23+E96*Interface!$E$24</f>
        <v>0</v>
      </c>
      <c r="H96" s="1">
        <f>C96*Interface!$D$22+D96*Interface!$D$23+E96*Interface!$D$24+B96*Parameter!$B$6</f>
        <v>12135610.348351102</v>
      </c>
      <c r="J96">
        <f>F96+Daten!B91</f>
        <v>720.92</v>
      </c>
      <c r="K96">
        <f>Interface!$E$6*Daten!H91</f>
        <v>0</v>
      </c>
      <c r="L96">
        <f>Interface!$E$7*Daten!K91</f>
        <v>0</v>
      </c>
      <c r="M96">
        <f t="shared" si="17"/>
        <v>0</v>
      </c>
      <c r="N96">
        <f>Interface!$E$8</f>
        <v>0</v>
      </c>
      <c r="O96">
        <f>Interface!$E$13</f>
        <v>0</v>
      </c>
      <c r="P96">
        <f t="shared" si="18"/>
        <v>0</v>
      </c>
      <c r="Q96">
        <f t="shared" si="19"/>
        <v>0</v>
      </c>
      <c r="R96">
        <f t="shared" si="20"/>
        <v>720.92</v>
      </c>
      <c r="S96">
        <f t="shared" si="29"/>
        <v>0</v>
      </c>
      <c r="T96">
        <f t="shared" si="30"/>
        <v>0</v>
      </c>
      <c r="U96">
        <f t="shared" si="31"/>
        <v>0</v>
      </c>
      <c r="V96">
        <f t="shared" si="21"/>
        <v>720.92</v>
      </c>
      <c r="W96">
        <f t="shared" si="22"/>
        <v>0</v>
      </c>
      <c r="X96">
        <f t="shared" si="23"/>
        <v>720.92</v>
      </c>
      <c r="Y96">
        <f t="shared" si="24"/>
        <v>0</v>
      </c>
      <c r="Z96">
        <f t="shared" si="25"/>
        <v>0</v>
      </c>
      <c r="AA96">
        <f t="shared" si="26"/>
        <v>0</v>
      </c>
      <c r="AB96">
        <f t="shared" si="27"/>
        <v>0</v>
      </c>
      <c r="AC96">
        <f>W96*Interface!$D$8+M96*Interface!$D$9+L96*Interface!$D$7+K96*Interface!$D$6+U96*Interface!$D$13</f>
        <v>0</v>
      </c>
      <c r="AF96">
        <f>Daten!I91*Interface!$E$9</f>
        <v>0</v>
      </c>
      <c r="AG96">
        <f>Interface!$B$17*Interface!$D$17</f>
        <v>0</v>
      </c>
      <c r="AH96">
        <f t="shared" si="28"/>
        <v>0</v>
      </c>
      <c r="AK96">
        <f>K96*Interface!$C$6+L96*Interface!$C$7+W96*Interface!$C$8+AF96*Interface!$C$9+U96*Interface!$C$13+X96*Parameter!$B$6</f>
        <v>7209200</v>
      </c>
    </row>
    <row r="97" spans="1:37" x14ac:dyDescent="0.2">
      <c r="A97">
        <v>88</v>
      </c>
      <c r="B97">
        <f>IF(Daten!E92-(Interface!$F$22+Interface!$F$23+Interface!$F$24)&gt;0,Daten!E92-(Interface!$F$22+Interface!$F$23+Interface!$F$24),0)</f>
        <v>1128.0028567799538</v>
      </c>
      <c r="C97">
        <f>IF($B97=0,Daten!$E92*C$6,Interface!$F$22)</f>
        <v>0</v>
      </c>
      <c r="D97">
        <f>IF($B97=0,Daten!$E92*D$6,Interface!$F$23)</f>
        <v>0</v>
      </c>
      <c r="E97">
        <f>IF($B97=0,Daten!$E92*E$6,Interface!$F$24)</f>
        <v>0</v>
      </c>
      <c r="F97">
        <f>C97*Interface!$B$22</f>
        <v>0</v>
      </c>
      <c r="G97">
        <f>D97*Interface!$E$23+E97*Interface!$E$24</f>
        <v>0</v>
      </c>
      <c r="H97" s="1">
        <f>C97*Interface!$D$22+D97*Interface!$D$23+E97*Interface!$D$24+B97*Parameter!$B$6</f>
        <v>11280028.567799538</v>
      </c>
      <c r="J97">
        <f>F97+Daten!B92</f>
        <v>717.58399999999995</v>
      </c>
      <c r="K97">
        <f>Interface!$E$6*Daten!H92</f>
        <v>0</v>
      </c>
      <c r="L97">
        <f>Interface!$E$7*Daten!K92</f>
        <v>0</v>
      </c>
      <c r="M97">
        <f t="shared" si="17"/>
        <v>0</v>
      </c>
      <c r="N97">
        <f>Interface!$E$8</f>
        <v>0</v>
      </c>
      <c r="O97">
        <f>Interface!$E$13</f>
        <v>0</v>
      </c>
      <c r="P97">
        <f t="shared" si="18"/>
        <v>0</v>
      </c>
      <c r="Q97">
        <f t="shared" si="19"/>
        <v>0</v>
      </c>
      <c r="R97">
        <f t="shared" si="20"/>
        <v>717.58399999999995</v>
      </c>
      <c r="S97">
        <f t="shared" si="29"/>
        <v>0</v>
      </c>
      <c r="T97">
        <f t="shared" si="30"/>
        <v>0</v>
      </c>
      <c r="U97">
        <f t="shared" si="31"/>
        <v>0</v>
      </c>
      <c r="V97">
        <f t="shared" si="21"/>
        <v>717.58399999999995</v>
      </c>
      <c r="W97">
        <f t="shared" si="22"/>
        <v>0</v>
      </c>
      <c r="X97">
        <f t="shared" si="23"/>
        <v>717.58399999999995</v>
      </c>
      <c r="Y97">
        <f t="shared" si="24"/>
        <v>0</v>
      </c>
      <c r="Z97">
        <f t="shared" si="25"/>
        <v>0</v>
      </c>
      <c r="AA97">
        <f t="shared" si="26"/>
        <v>0</v>
      </c>
      <c r="AB97">
        <f t="shared" si="27"/>
        <v>0</v>
      </c>
      <c r="AC97">
        <f>W97*Interface!$D$8+M97*Interface!$D$9+L97*Interface!$D$7+K97*Interface!$D$6+U97*Interface!$D$13</f>
        <v>0</v>
      </c>
      <c r="AF97">
        <f>Daten!I92*Interface!$E$9</f>
        <v>0</v>
      </c>
      <c r="AG97">
        <f>Interface!$B$17*Interface!$D$17</f>
        <v>0</v>
      </c>
      <c r="AH97">
        <f t="shared" si="28"/>
        <v>0</v>
      </c>
      <c r="AK97">
        <f>K97*Interface!$C$6+L97*Interface!$C$7+W97*Interface!$C$8+AF97*Interface!$C$9+U97*Interface!$C$13+X97*Parameter!$B$6</f>
        <v>7175839.9999999991</v>
      </c>
    </row>
    <row r="98" spans="1:37" x14ac:dyDescent="0.2">
      <c r="A98">
        <v>89</v>
      </c>
      <c r="B98">
        <f>IF(Daten!E93-(Interface!$F$22+Interface!$F$23+Interface!$F$24)&gt;0,Daten!E93-(Interface!$F$22+Interface!$F$23+Interface!$F$24),0)</f>
        <v>1296.3907787580579</v>
      </c>
      <c r="C98">
        <f>IF($B98=0,Daten!$E93*C$6,Interface!$F$22)</f>
        <v>0</v>
      </c>
      <c r="D98">
        <f>IF($B98=0,Daten!$E93*D$6,Interface!$F$23)</f>
        <v>0</v>
      </c>
      <c r="E98">
        <f>IF($B98=0,Daten!$E93*E$6,Interface!$F$24)</f>
        <v>0</v>
      </c>
      <c r="F98">
        <f>C98*Interface!$B$22</f>
        <v>0</v>
      </c>
      <c r="G98">
        <f>D98*Interface!$E$23+E98*Interface!$E$24</f>
        <v>0</v>
      </c>
      <c r="H98" s="1">
        <f>C98*Interface!$D$22+D98*Interface!$D$23+E98*Interface!$D$24+B98*Parameter!$B$6</f>
        <v>12963907.78758058</v>
      </c>
      <c r="J98">
        <f>F98+Daten!B93</f>
        <v>738.16800000000001</v>
      </c>
      <c r="K98">
        <f>Interface!$E$6*Daten!H93</f>
        <v>0</v>
      </c>
      <c r="L98">
        <f>Interface!$E$7*Daten!K93</f>
        <v>0</v>
      </c>
      <c r="M98">
        <f t="shared" si="17"/>
        <v>0</v>
      </c>
      <c r="N98">
        <f>Interface!$E$8</f>
        <v>0</v>
      </c>
      <c r="O98">
        <f>Interface!$E$13</f>
        <v>0</v>
      </c>
      <c r="P98">
        <f t="shared" si="18"/>
        <v>0</v>
      </c>
      <c r="Q98">
        <f t="shared" si="19"/>
        <v>0</v>
      </c>
      <c r="R98">
        <f t="shared" si="20"/>
        <v>738.16800000000001</v>
      </c>
      <c r="S98">
        <f t="shared" si="29"/>
        <v>0</v>
      </c>
      <c r="T98">
        <f t="shared" si="30"/>
        <v>0</v>
      </c>
      <c r="U98">
        <f t="shared" si="31"/>
        <v>0</v>
      </c>
      <c r="V98">
        <f t="shared" si="21"/>
        <v>738.16800000000001</v>
      </c>
      <c r="W98">
        <f t="shared" si="22"/>
        <v>0</v>
      </c>
      <c r="X98">
        <f t="shared" si="23"/>
        <v>738.16800000000001</v>
      </c>
      <c r="Y98">
        <f t="shared" si="24"/>
        <v>0</v>
      </c>
      <c r="Z98">
        <f t="shared" si="25"/>
        <v>0</v>
      </c>
      <c r="AA98">
        <f t="shared" si="26"/>
        <v>0</v>
      </c>
      <c r="AB98">
        <f t="shared" si="27"/>
        <v>0</v>
      </c>
      <c r="AC98">
        <f>W98*Interface!$D$8+M98*Interface!$D$9+L98*Interface!$D$7+K98*Interface!$D$6+U98*Interface!$D$13</f>
        <v>0</v>
      </c>
      <c r="AF98">
        <f>Daten!I93*Interface!$E$9</f>
        <v>0</v>
      </c>
      <c r="AG98">
        <f>Interface!$B$17*Interface!$D$17</f>
        <v>0</v>
      </c>
      <c r="AH98">
        <f t="shared" si="28"/>
        <v>0</v>
      </c>
      <c r="AK98">
        <f>K98*Interface!$C$6+L98*Interface!$C$7+W98*Interface!$C$8+AF98*Interface!$C$9+U98*Interface!$C$13+X98*Parameter!$B$6</f>
        <v>7381680</v>
      </c>
    </row>
    <row r="99" spans="1:37" x14ac:dyDescent="0.2">
      <c r="A99">
        <v>90</v>
      </c>
      <c r="B99">
        <f>IF(Daten!E94-(Interface!$F$22+Interface!$F$23+Interface!$F$24)&gt;0,Daten!E94-(Interface!$F$22+Interface!$F$23+Interface!$F$24),0)</f>
        <v>1503.6344816915546</v>
      </c>
      <c r="C99">
        <f>IF($B99=0,Daten!$E94*C$6,Interface!$F$22)</f>
        <v>0</v>
      </c>
      <c r="D99">
        <f>IF($B99=0,Daten!$E94*D$6,Interface!$F$23)</f>
        <v>0</v>
      </c>
      <c r="E99">
        <f>IF($B99=0,Daten!$E94*E$6,Interface!$F$24)</f>
        <v>0</v>
      </c>
      <c r="F99">
        <f>C99*Interface!$B$22</f>
        <v>0</v>
      </c>
      <c r="G99">
        <f>D99*Interface!$E$23+E99*Interface!$E$24</f>
        <v>0</v>
      </c>
      <c r="H99" s="1">
        <f>C99*Interface!$D$22+D99*Interface!$D$23+E99*Interface!$D$24+B99*Parameter!$B$6</f>
        <v>15036344.816915546</v>
      </c>
      <c r="J99">
        <f>F99+Daten!B94</f>
        <v>764.64800000000002</v>
      </c>
      <c r="K99">
        <f>Interface!$E$6*Daten!H94</f>
        <v>0</v>
      </c>
      <c r="L99">
        <f>Interface!$E$7*Daten!K94</f>
        <v>0</v>
      </c>
      <c r="M99">
        <f t="shared" si="17"/>
        <v>0</v>
      </c>
      <c r="N99">
        <f>Interface!$E$8</f>
        <v>0</v>
      </c>
      <c r="O99">
        <f>Interface!$E$13</f>
        <v>0</v>
      </c>
      <c r="P99">
        <f t="shared" si="18"/>
        <v>0</v>
      </c>
      <c r="Q99">
        <f t="shared" si="19"/>
        <v>0</v>
      </c>
      <c r="R99">
        <f t="shared" si="20"/>
        <v>764.64800000000002</v>
      </c>
      <c r="S99">
        <f t="shared" si="29"/>
        <v>0</v>
      </c>
      <c r="T99">
        <f t="shared" si="30"/>
        <v>0</v>
      </c>
      <c r="U99">
        <f t="shared" si="31"/>
        <v>0</v>
      </c>
      <c r="V99">
        <f t="shared" si="21"/>
        <v>764.64800000000002</v>
      </c>
      <c r="W99">
        <f t="shared" si="22"/>
        <v>0</v>
      </c>
      <c r="X99">
        <f t="shared" si="23"/>
        <v>764.64800000000002</v>
      </c>
      <c r="Y99">
        <f t="shared" si="24"/>
        <v>0</v>
      </c>
      <c r="Z99">
        <f t="shared" si="25"/>
        <v>0</v>
      </c>
      <c r="AA99">
        <f t="shared" si="26"/>
        <v>0</v>
      </c>
      <c r="AB99">
        <f t="shared" si="27"/>
        <v>0</v>
      </c>
      <c r="AC99">
        <f>W99*Interface!$D$8+M99*Interface!$D$9+L99*Interface!$D$7+K99*Interface!$D$6+U99*Interface!$D$13</f>
        <v>0</v>
      </c>
      <c r="AF99">
        <f>Daten!I94*Interface!$E$9</f>
        <v>0</v>
      </c>
      <c r="AG99">
        <f>Interface!$B$17*Interface!$D$17</f>
        <v>0</v>
      </c>
      <c r="AH99">
        <f t="shared" si="28"/>
        <v>0</v>
      </c>
      <c r="AK99">
        <f>K99*Interface!$C$6+L99*Interface!$C$7+W99*Interface!$C$8+AF99*Interface!$C$9+U99*Interface!$C$13+X99*Parameter!$B$6</f>
        <v>7646480</v>
      </c>
    </row>
    <row r="100" spans="1:37" x14ac:dyDescent="0.2">
      <c r="A100">
        <v>91</v>
      </c>
      <c r="B100">
        <f>IF(Daten!E95-(Interface!$F$22+Interface!$F$23+Interface!$F$24)&gt;0,Daten!E95-(Interface!$F$22+Interface!$F$23+Interface!$F$24),0)</f>
        <v>1599.9480834424655</v>
      </c>
      <c r="C100">
        <f>IF($B100=0,Daten!$E95*C$6,Interface!$F$22)</f>
        <v>0</v>
      </c>
      <c r="D100">
        <f>IF($B100=0,Daten!$E95*D$6,Interface!$F$23)</f>
        <v>0</v>
      </c>
      <c r="E100">
        <f>IF($B100=0,Daten!$E95*E$6,Interface!$F$24)</f>
        <v>0</v>
      </c>
      <c r="F100">
        <f>C100*Interface!$B$22</f>
        <v>0</v>
      </c>
      <c r="G100">
        <f>D100*Interface!$E$23+E100*Interface!$E$24</f>
        <v>0</v>
      </c>
      <c r="H100" s="1">
        <f>C100*Interface!$D$22+D100*Interface!$D$23+E100*Interface!$D$24+B100*Parameter!$B$6</f>
        <v>15999480.834424656</v>
      </c>
      <c r="J100">
        <f>F100+Daten!B95</f>
        <v>750.12800000000004</v>
      </c>
      <c r="K100">
        <f>Interface!$E$6*Daten!H95</f>
        <v>0</v>
      </c>
      <c r="L100">
        <f>Interface!$E$7*Daten!K95</f>
        <v>0</v>
      </c>
      <c r="M100">
        <f t="shared" si="17"/>
        <v>0</v>
      </c>
      <c r="N100">
        <f>Interface!$E$8</f>
        <v>0</v>
      </c>
      <c r="O100">
        <f>Interface!$E$13</f>
        <v>0</v>
      </c>
      <c r="P100">
        <f t="shared" si="18"/>
        <v>0</v>
      </c>
      <c r="Q100">
        <f t="shared" si="19"/>
        <v>0</v>
      </c>
      <c r="R100">
        <f t="shared" si="20"/>
        <v>750.12800000000004</v>
      </c>
      <c r="S100">
        <f t="shared" si="29"/>
        <v>0</v>
      </c>
      <c r="T100">
        <f t="shared" si="30"/>
        <v>0</v>
      </c>
      <c r="U100">
        <f t="shared" si="31"/>
        <v>0</v>
      </c>
      <c r="V100">
        <f t="shared" si="21"/>
        <v>750.12800000000004</v>
      </c>
      <c r="W100">
        <f t="shared" si="22"/>
        <v>0</v>
      </c>
      <c r="X100">
        <f t="shared" si="23"/>
        <v>750.12800000000004</v>
      </c>
      <c r="Y100">
        <f t="shared" si="24"/>
        <v>0</v>
      </c>
      <c r="Z100">
        <f t="shared" si="25"/>
        <v>0</v>
      </c>
      <c r="AA100">
        <f t="shared" si="26"/>
        <v>0</v>
      </c>
      <c r="AB100">
        <f t="shared" si="27"/>
        <v>0</v>
      </c>
      <c r="AC100">
        <f>W100*Interface!$D$8+M100*Interface!$D$9+L100*Interface!$D$7+K100*Interface!$D$6+U100*Interface!$D$13</f>
        <v>0</v>
      </c>
      <c r="AF100">
        <f>Daten!I95*Interface!$E$9</f>
        <v>0</v>
      </c>
      <c r="AG100">
        <f>Interface!$B$17*Interface!$D$17</f>
        <v>0</v>
      </c>
      <c r="AH100">
        <f t="shared" si="28"/>
        <v>0</v>
      </c>
      <c r="AK100">
        <f>K100*Interface!$C$6+L100*Interface!$C$7+W100*Interface!$C$8+AF100*Interface!$C$9+U100*Interface!$C$13+X100*Parameter!$B$6</f>
        <v>7501280</v>
      </c>
    </row>
    <row r="101" spans="1:37" x14ac:dyDescent="0.2">
      <c r="A101">
        <v>92</v>
      </c>
      <c r="B101">
        <f>IF(Daten!E96-(Interface!$F$22+Interface!$F$23+Interface!$F$24)&gt;0,Daten!E96-(Interface!$F$22+Interface!$F$23+Interface!$F$24),0)</f>
        <v>1597.9031303439833</v>
      </c>
      <c r="C101">
        <f>IF($B101=0,Daten!$E96*C$6,Interface!$F$22)</f>
        <v>0</v>
      </c>
      <c r="D101">
        <f>IF($B101=0,Daten!$E96*D$6,Interface!$F$23)</f>
        <v>0</v>
      </c>
      <c r="E101">
        <f>IF($B101=0,Daten!$E96*E$6,Interface!$F$24)</f>
        <v>0</v>
      </c>
      <c r="F101">
        <f>C101*Interface!$B$22</f>
        <v>0</v>
      </c>
      <c r="G101">
        <f>D101*Interface!$E$23+E101*Interface!$E$24</f>
        <v>0</v>
      </c>
      <c r="H101" s="1">
        <f>C101*Interface!$D$22+D101*Interface!$D$23+E101*Interface!$D$24+B101*Parameter!$B$6</f>
        <v>15979031.303439833</v>
      </c>
      <c r="J101">
        <f>F101+Daten!B96</f>
        <v>704.64</v>
      </c>
      <c r="K101">
        <f>Interface!$E$6*Daten!H96</f>
        <v>0</v>
      </c>
      <c r="L101">
        <f>Interface!$E$7*Daten!K96</f>
        <v>0</v>
      </c>
      <c r="M101">
        <f t="shared" si="17"/>
        <v>0</v>
      </c>
      <c r="N101">
        <f>Interface!$E$8</f>
        <v>0</v>
      </c>
      <c r="O101">
        <f>Interface!$E$13</f>
        <v>0</v>
      </c>
      <c r="P101">
        <f t="shared" si="18"/>
        <v>0</v>
      </c>
      <c r="Q101">
        <f t="shared" si="19"/>
        <v>0</v>
      </c>
      <c r="R101">
        <f t="shared" si="20"/>
        <v>704.64</v>
      </c>
      <c r="S101">
        <f t="shared" si="29"/>
        <v>0</v>
      </c>
      <c r="T101">
        <f t="shared" si="30"/>
        <v>0</v>
      </c>
      <c r="U101">
        <f t="shared" si="31"/>
        <v>0</v>
      </c>
      <c r="V101">
        <f t="shared" si="21"/>
        <v>704.64</v>
      </c>
      <c r="W101">
        <f t="shared" si="22"/>
        <v>0</v>
      </c>
      <c r="X101">
        <f t="shared" si="23"/>
        <v>704.64</v>
      </c>
      <c r="Y101">
        <f t="shared" si="24"/>
        <v>0</v>
      </c>
      <c r="Z101">
        <f t="shared" si="25"/>
        <v>0</v>
      </c>
      <c r="AA101">
        <f t="shared" si="26"/>
        <v>0</v>
      </c>
      <c r="AB101">
        <f t="shared" si="27"/>
        <v>0</v>
      </c>
      <c r="AC101">
        <f>W101*Interface!$D$8+M101*Interface!$D$9+L101*Interface!$D$7+K101*Interface!$D$6+U101*Interface!$D$13</f>
        <v>0</v>
      </c>
      <c r="AF101">
        <f>Daten!I96*Interface!$E$9</f>
        <v>0</v>
      </c>
      <c r="AG101">
        <f>Interface!$B$17*Interface!$D$17</f>
        <v>0</v>
      </c>
      <c r="AH101">
        <f t="shared" si="28"/>
        <v>0</v>
      </c>
      <c r="AK101">
        <f>K101*Interface!$C$6+L101*Interface!$C$7+W101*Interface!$C$8+AF101*Interface!$C$9+U101*Interface!$C$13+X101*Parameter!$B$6</f>
        <v>7046400</v>
      </c>
    </row>
    <row r="102" spans="1:37" x14ac:dyDescent="0.2">
      <c r="A102">
        <v>93</v>
      </c>
      <c r="B102">
        <f>IF(Daten!E97-(Interface!$F$22+Interface!$F$23+Interface!$F$24)&gt;0,Daten!E97-(Interface!$F$22+Interface!$F$23+Interface!$F$24),0)</f>
        <v>1565.6413179225597</v>
      </c>
      <c r="C102">
        <f>IF($B102=0,Daten!$E97*C$6,Interface!$F$22)</f>
        <v>0</v>
      </c>
      <c r="D102">
        <f>IF($B102=0,Daten!$E97*D$6,Interface!$F$23)</f>
        <v>0</v>
      </c>
      <c r="E102">
        <f>IF($B102=0,Daten!$E97*E$6,Interface!$F$24)</f>
        <v>0</v>
      </c>
      <c r="F102">
        <f>C102*Interface!$B$22</f>
        <v>0</v>
      </c>
      <c r="G102">
        <f>D102*Interface!$E$23+E102*Interface!$E$24</f>
        <v>0</v>
      </c>
      <c r="H102" s="1">
        <f>C102*Interface!$D$22+D102*Interface!$D$23+E102*Interface!$D$24+B102*Parameter!$B$6</f>
        <v>15656413.179225598</v>
      </c>
      <c r="J102">
        <f>F102+Daten!B97</f>
        <v>666.36</v>
      </c>
      <c r="K102">
        <f>Interface!$E$6*Daten!H97</f>
        <v>0</v>
      </c>
      <c r="L102">
        <f>Interface!$E$7*Daten!K97</f>
        <v>0</v>
      </c>
      <c r="M102">
        <f t="shared" si="17"/>
        <v>0</v>
      </c>
      <c r="N102">
        <f>Interface!$E$8</f>
        <v>0</v>
      </c>
      <c r="O102">
        <f>Interface!$E$13</f>
        <v>0</v>
      </c>
      <c r="P102">
        <f t="shared" si="18"/>
        <v>0</v>
      </c>
      <c r="Q102">
        <f t="shared" si="19"/>
        <v>0</v>
      </c>
      <c r="R102">
        <f t="shared" si="20"/>
        <v>666.36</v>
      </c>
      <c r="S102">
        <f t="shared" si="29"/>
        <v>0</v>
      </c>
      <c r="T102">
        <f t="shared" si="30"/>
        <v>0</v>
      </c>
      <c r="U102">
        <f t="shared" si="31"/>
        <v>0</v>
      </c>
      <c r="V102">
        <f t="shared" si="21"/>
        <v>666.36</v>
      </c>
      <c r="W102">
        <f t="shared" si="22"/>
        <v>0</v>
      </c>
      <c r="X102">
        <f t="shared" si="23"/>
        <v>666.36</v>
      </c>
      <c r="Y102">
        <f t="shared" si="24"/>
        <v>0</v>
      </c>
      <c r="Z102">
        <f t="shared" si="25"/>
        <v>0</v>
      </c>
      <c r="AA102">
        <f t="shared" si="26"/>
        <v>0</v>
      </c>
      <c r="AB102">
        <f t="shared" si="27"/>
        <v>0</v>
      </c>
      <c r="AC102">
        <f>W102*Interface!$D$8+M102*Interface!$D$9+L102*Interface!$D$7+K102*Interface!$D$6+U102*Interface!$D$13</f>
        <v>0</v>
      </c>
      <c r="AF102">
        <f>Daten!I97*Interface!$E$9</f>
        <v>0</v>
      </c>
      <c r="AG102">
        <f>Interface!$B$17*Interface!$D$17</f>
        <v>0</v>
      </c>
      <c r="AH102">
        <f t="shared" si="28"/>
        <v>0</v>
      </c>
      <c r="AK102">
        <f>K102*Interface!$C$6+L102*Interface!$C$7+W102*Interface!$C$8+AF102*Interface!$C$9+U102*Interface!$C$13+X102*Parameter!$B$6</f>
        <v>6663600</v>
      </c>
    </row>
    <row r="103" spans="1:37" x14ac:dyDescent="0.2">
      <c r="A103">
        <v>94</v>
      </c>
      <c r="B103">
        <f>IF(Daten!E98-(Interface!$F$22+Interface!$F$23+Interface!$F$24)&gt;0,Daten!E98-(Interface!$F$22+Interface!$F$23+Interface!$F$24),0)</f>
        <v>1600.5488111030434</v>
      </c>
      <c r="C103">
        <f>IF($B103=0,Daten!$E98*C$6,Interface!$F$22)</f>
        <v>0</v>
      </c>
      <c r="D103">
        <f>IF($B103=0,Daten!$E98*D$6,Interface!$F$23)</f>
        <v>0</v>
      </c>
      <c r="E103">
        <f>IF($B103=0,Daten!$E98*E$6,Interface!$F$24)</f>
        <v>0</v>
      </c>
      <c r="F103">
        <f>C103*Interface!$B$22</f>
        <v>0</v>
      </c>
      <c r="G103">
        <f>D103*Interface!$E$23+E103*Interface!$E$24</f>
        <v>0</v>
      </c>
      <c r="H103" s="1">
        <f>C103*Interface!$D$22+D103*Interface!$D$23+E103*Interface!$D$24+B103*Parameter!$B$6</f>
        <v>16005488.111030433</v>
      </c>
      <c r="J103">
        <f>F103+Daten!B98</f>
        <v>622.44000000000005</v>
      </c>
      <c r="K103">
        <f>Interface!$E$6*Daten!H98</f>
        <v>0</v>
      </c>
      <c r="L103">
        <f>Interface!$E$7*Daten!K98</f>
        <v>0</v>
      </c>
      <c r="M103">
        <f t="shared" si="17"/>
        <v>0</v>
      </c>
      <c r="N103">
        <f>Interface!$E$8</f>
        <v>0</v>
      </c>
      <c r="O103">
        <f>Interface!$E$13</f>
        <v>0</v>
      </c>
      <c r="P103">
        <f t="shared" si="18"/>
        <v>0</v>
      </c>
      <c r="Q103">
        <f t="shared" si="19"/>
        <v>0</v>
      </c>
      <c r="R103">
        <f t="shared" si="20"/>
        <v>622.44000000000005</v>
      </c>
      <c r="S103">
        <f t="shared" si="29"/>
        <v>0</v>
      </c>
      <c r="T103">
        <f t="shared" si="30"/>
        <v>0</v>
      </c>
      <c r="U103">
        <f t="shared" si="31"/>
        <v>0</v>
      </c>
      <c r="V103">
        <f t="shared" si="21"/>
        <v>622.44000000000005</v>
      </c>
      <c r="W103">
        <f t="shared" si="22"/>
        <v>0</v>
      </c>
      <c r="X103">
        <f t="shared" si="23"/>
        <v>622.44000000000005</v>
      </c>
      <c r="Y103">
        <f t="shared" si="24"/>
        <v>0</v>
      </c>
      <c r="Z103">
        <f t="shared" si="25"/>
        <v>0</v>
      </c>
      <c r="AA103">
        <f t="shared" si="26"/>
        <v>0</v>
      </c>
      <c r="AB103">
        <f t="shared" si="27"/>
        <v>0</v>
      </c>
      <c r="AC103">
        <f>W103*Interface!$D$8+M103*Interface!$D$9+L103*Interface!$D$7+K103*Interface!$D$6+U103*Interface!$D$13</f>
        <v>0</v>
      </c>
      <c r="AF103">
        <f>Daten!I98*Interface!$E$9</f>
        <v>0</v>
      </c>
      <c r="AG103">
        <f>Interface!$B$17*Interface!$D$17</f>
        <v>0</v>
      </c>
      <c r="AH103">
        <f t="shared" si="28"/>
        <v>0</v>
      </c>
      <c r="AK103">
        <f>K103*Interface!$C$6+L103*Interface!$C$7+W103*Interface!$C$8+AF103*Interface!$C$9+U103*Interface!$C$13+X103*Parameter!$B$6</f>
        <v>6224400.0000000009</v>
      </c>
    </row>
    <row r="104" spans="1:37" x14ac:dyDescent="0.2">
      <c r="A104">
        <v>95</v>
      </c>
      <c r="B104">
        <f>IF(Daten!E99-(Interface!$F$22+Interface!$F$23+Interface!$F$24)&gt;0,Daten!E99-(Interface!$F$22+Interface!$F$23+Interface!$F$24),0)</f>
        <v>1366.6913603615549</v>
      </c>
      <c r="C104">
        <f>IF($B104=0,Daten!$E99*C$6,Interface!$F$22)</f>
        <v>0</v>
      </c>
      <c r="D104">
        <f>IF($B104=0,Daten!$E99*D$6,Interface!$F$23)</f>
        <v>0</v>
      </c>
      <c r="E104">
        <f>IF($B104=0,Daten!$E99*E$6,Interface!$F$24)</f>
        <v>0</v>
      </c>
      <c r="F104">
        <f>C104*Interface!$B$22</f>
        <v>0</v>
      </c>
      <c r="G104">
        <f>D104*Interface!$E$23+E104*Interface!$E$24</f>
        <v>0</v>
      </c>
      <c r="H104" s="1">
        <f>C104*Interface!$D$22+D104*Interface!$D$23+E104*Interface!$D$24+B104*Parameter!$B$6</f>
        <v>13666913.603615548</v>
      </c>
      <c r="J104">
        <f>F104+Daten!B99</f>
        <v>616.16800000000001</v>
      </c>
      <c r="K104">
        <f>Interface!$E$6*Daten!H99</f>
        <v>0</v>
      </c>
      <c r="L104">
        <f>Interface!$E$7*Daten!K99</f>
        <v>0</v>
      </c>
      <c r="M104">
        <f t="shared" si="17"/>
        <v>0</v>
      </c>
      <c r="N104">
        <f>Interface!$E$8</f>
        <v>0</v>
      </c>
      <c r="O104">
        <f>Interface!$E$13</f>
        <v>0</v>
      </c>
      <c r="P104">
        <f t="shared" si="18"/>
        <v>0</v>
      </c>
      <c r="Q104">
        <f t="shared" si="19"/>
        <v>0</v>
      </c>
      <c r="R104">
        <f t="shared" si="20"/>
        <v>616.16800000000001</v>
      </c>
      <c r="S104">
        <f t="shared" si="29"/>
        <v>0</v>
      </c>
      <c r="T104">
        <f t="shared" si="30"/>
        <v>0</v>
      </c>
      <c r="U104">
        <f t="shared" si="31"/>
        <v>0</v>
      </c>
      <c r="V104">
        <f t="shared" si="21"/>
        <v>616.16800000000001</v>
      </c>
      <c r="W104">
        <f t="shared" si="22"/>
        <v>0</v>
      </c>
      <c r="X104">
        <f t="shared" si="23"/>
        <v>616.16800000000001</v>
      </c>
      <c r="Y104">
        <f t="shared" si="24"/>
        <v>0</v>
      </c>
      <c r="Z104">
        <f t="shared" si="25"/>
        <v>0</v>
      </c>
      <c r="AA104">
        <f t="shared" si="26"/>
        <v>0</v>
      </c>
      <c r="AB104">
        <f t="shared" si="27"/>
        <v>0</v>
      </c>
      <c r="AC104">
        <f>W104*Interface!$D$8+M104*Interface!$D$9+L104*Interface!$D$7+K104*Interface!$D$6+U104*Interface!$D$13</f>
        <v>0</v>
      </c>
      <c r="AF104">
        <f>Daten!I99*Interface!$E$9</f>
        <v>0</v>
      </c>
      <c r="AG104">
        <f>Interface!$B$17*Interface!$D$17</f>
        <v>0</v>
      </c>
      <c r="AH104">
        <f t="shared" si="28"/>
        <v>0</v>
      </c>
      <c r="AK104">
        <f>K104*Interface!$C$6+L104*Interface!$C$7+W104*Interface!$C$8+AF104*Interface!$C$9+U104*Interface!$C$13+X104*Parameter!$B$6</f>
        <v>6161680</v>
      </c>
    </row>
    <row r="105" spans="1:37" x14ac:dyDescent="0.2">
      <c r="A105">
        <v>96</v>
      </c>
      <c r="B105">
        <f>IF(Daten!E100-(Interface!$F$22+Interface!$F$23+Interface!$F$24)&gt;0,Daten!E100-(Interface!$F$22+Interface!$F$23+Interface!$F$24),0)</f>
        <v>976.82555573827688</v>
      </c>
      <c r="C105">
        <f>IF($B105=0,Daten!$E100*C$6,Interface!$F$22)</f>
        <v>0</v>
      </c>
      <c r="D105">
        <f>IF($B105=0,Daten!$E100*D$6,Interface!$F$23)</f>
        <v>0</v>
      </c>
      <c r="E105">
        <f>IF($B105=0,Daten!$E100*E$6,Interface!$F$24)</f>
        <v>0</v>
      </c>
      <c r="F105">
        <f>C105*Interface!$B$22</f>
        <v>0</v>
      </c>
      <c r="G105">
        <f>D105*Interface!$E$23+E105*Interface!$E$24</f>
        <v>0</v>
      </c>
      <c r="H105" s="1">
        <f>C105*Interface!$D$22+D105*Interface!$D$23+E105*Interface!$D$24+B105*Parameter!$B$6</f>
        <v>9768255.557382768</v>
      </c>
      <c r="J105">
        <f>F105+Daten!B100</f>
        <v>575.83199999999999</v>
      </c>
      <c r="K105">
        <f>Interface!$E$6*Daten!H100</f>
        <v>0</v>
      </c>
      <c r="L105">
        <f>Interface!$E$7*Daten!K100</f>
        <v>0</v>
      </c>
      <c r="M105">
        <f t="shared" si="17"/>
        <v>0</v>
      </c>
      <c r="N105">
        <f>Interface!$E$8</f>
        <v>0</v>
      </c>
      <c r="O105">
        <f>Interface!$E$13</f>
        <v>0</v>
      </c>
      <c r="P105">
        <f t="shared" si="18"/>
        <v>0</v>
      </c>
      <c r="Q105">
        <f t="shared" si="19"/>
        <v>0</v>
      </c>
      <c r="R105">
        <f t="shared" si="20"/>
        <v>575.83199999999999</v>
      </c>
      <c r="S105">
        <f t="shared" si="29"/>
        <v>0</v>
      </c>
      <c r="T105">
        <f t="shared" si="30"/>
        <v>0</v>
      </c>
      <c r="U105">
        <f t="shared" si="31"/>
        <v>0</v>
      </c>
      <c r="V105">
        <f t="shared" si="21"/>
        <v>575.83199999999999</v>
      </c>
      <c r="W105">
        <f t="shared" si="22"/>
        <v>0</v>
      </c>
      <c r="X105">
        <f t="shared" si="23"/>
        <v>575.83199999999999</v>
      </c>
      <c r="Y105">
        <f t="shared" si="24"/>
        <v>0</v>
      </c>
      <c r="Z105">
        <f t="shared" si="25"/>
        <v>0</v>
      </c>
      <c r="AA105">
        <f t="shared" si="26"/>
        <v>0</v>
      </c>
      <c r="AB105">
        <f t="shared" si="27"/>
        <v>0</v>
      </c>
      <c r="AC105">
        <f>W105*Interface!$D$8+M105*Interface!$D$9+L105*Interface!$D$7+K105*Interface!$D$6+U105*Interface!$D$13</f>
        <v>0</v>
      </c>
      <c r="AF105">
        <f>Daten!I100*Interface!$E$9</f>
        <v>0</v>
      </c>
      <c r="AG105">
        <f>Interface!$B$17*Interface!$D$17</f>
        <v>0</v>
      </c>
      <c r="AH105">
        <f t="shared" si="28"/>
        <v>0</v>
      </c>
      <c r="AK105">
        <f>K105*Interface!$C$6+L105*Interface!$C$7+W105*Interface!$C$8+AF105*Interface!$C$9+U105*Interface!$C$13+X105*Parameter!$B$6</f>
        <v>5758320</v>
      </c>
    </row>
    <row r="106" spans="1:37" x14ac:dyDescent="0.2">
      <c r="A106">
        <v>97</v>
      </c>
      <c r="B106">
        <f>IF(Daten!E101-(Interface!$F$22+Interface!$F$23+Interface!$F$24)&gt;0,Daten!E101-(Interface!$F$22+Interface!$F$23+Interface!$F$24),0)</f>
        <v>546.71659373659418</v>
      </c>
      <c r="C106">
        <f>IF($B106=0,Daten!$E101*C$6,Interface!$F$22)</f>
        <v>0</v>
      </c>
      <c r="D106">
        <f>IF($B106=0,Daten!$E101*D$6,Interface!$F$23)</f>
        <v>0</v>
      </c>
      <c r="E106">
        <f>IF($B106=0,Daten!$E101*E$6,Interface!$F$24)</f>
        <v>0</v>
      </c>
      <c r="F106">
        <f>C106*Interface!$B$22</f>
        <v>0</v>
      </c>
      <c r="G106">
        <f>D106*Interface!$E$23+E106*Interface!$E$24</f>
        <v>0</v>
      </c>
      <c r="H106" s="1">
        <f>C106*Interface!$D$22+D106*Interface!$D$23+E106*Interface!$D$24+B106*Parameter!$B$6</f>
        <v>5467165.9373659417</v>
      </c>
      <c r="J106">
        <f>F106+Daten!B101</f>
        <v>552.79200000000003</v>
      </c>
      <c r="K106">
        <f>Interface!$E$6*Daten!H101</f>
        <v>0</v>
      </c>
      <c r="L106">
        <f>Interface!$E$7*Daten!K101</f>
        <v>0</v>
      </c>
      <c r="M106">
        <f t="shared" si="17"/>
        <v>0</v>
      </c>
      <c r="N106">
        <f>Interface!$E$8</f>
        <v>0</v>
      </c>
      <c r="O106">
        <f>Interface!$E$13</f>
        <v>0</v>
      </c>
      <c r="P106">
        <f t="shared" si="18"/>
        <v>0</v>
      </c>
      <c r="Q106">
        <f t="shared" si="19"/>
        <v>0</v>
      </c>
      <c r="R106">
        <f t="shared" si="20"/>
        <v>552.79200000000003</v>
      </c>
      <c r="S106">
        <f t="shared" si="29"/>
        <v>0</v>
      </c>
      <c r="T106">
        <f t="shared" si="30"/>
        <v>0</v>
      </c>
      <c r="U106">
        <f t="shared" si="31"/>
        <v>0</v>
      </c>
      <c r="V106">
        <f t="shared" si="21"/>
        <v>552.79200000000003</v>
      </c>
      <c r="W106">
        <f t="shared" si="22"/>
        <v>0</v>
      </c>
      <c r="X106">
        <f t="shared" si="23"/>
        <v>552.79200000000003</v>
      </c>
      <c r="Y106">
        <f t="shared" si="24"/>
        <v>0</v>
      </c>
      <c r="Z106">
        <f t="shared" si="25"/>
        <v>0</v>
      </c>
      <c r="AA106">
        <f t="shared" si="26"/>
        <v>0</v>
      </c>
      <c r="AB106">
        <f t="shared" si="27"/>
        <v>0</v>
      </c>
      <c r="AC106">
        <f>W106*Interface!$D$8+M106*Interface!$D$9+L106*Interface!$D$7+K106*Interface!$D$6+U106*Interface!$D$13</f>
        <v>0</v>
      </c>
      <c r="AF106">
        <f>Daten!I101*Interface!$E$9</f>
        <v>0</v>
      </c>
      <c r="AG106">
        <f>Interface!$B$17*Interface!$D$17</f>
        <v>0</v>
      </c>
      <c r="AH106">
        <f t="shared" si="28"/>
        <v>0</v>
      </c>
      <c r="AK106">
        <f>K106*Interface!$C$6+L106*Interface!$C$7+W106*Interface!$C$8+AF106*Interface!$C$9+U106*Interface!$C$13+X106*Parameter!$B$6</f>
        <v>5527920</v>
      </c>
    </row>
    <row r="107" spans="1:37" x14ac:dyDescent="0.2">
      <c r="A107">
        <v>98</v>
      </c>
      <c r="B107">
        <f>IF(Daten!E102-(Interface!$F$22+Interface!$F$23+Interface!$F$24)&gt;0,Daten!E102-(Interface!$F$22+Interface!$F$23+Interface!$F$24),0)</f>
        <v>215.11547115036885</v>
      </c>
      <c r="C107">
        <f>IF($B107=0,Daten!$E102*C$6,Interface!$F$22)</f>
        <v>0</v>
      </c>
      <c r="D107">
        <f>IF($B107=0,Daten!$E102*D$6,Interface!$F$23)</f>
        <v>0</v>
      </c>
      <c r="E107">
        <f>IF($B107=0,Daten!$E102*E$6,Interface!$F$24)</f>
        <v>0</v>
      </c>
      <c r="F107">
        <f>C107*Interface!$B$22</f>
        <v>0</v>
      </c>
      <c r="G107">
        <f>D107*Interface!$E$23+E107*Interface!$E$24</f>
        <v>0</v>
      </c>
      <c r="H107" s="1">
        <f>C107*Interface!$D$22+D107*Interface!$D$23+E107*Interface!$D$24+B107*Parameter!$B$6</f>
        <v>2151154.7115036882</v>
      </c>
      <c r="J107">
        <f>F107+Daten!B102</f>
        <v>527.952</v>
      </c>
      <c r="K107">
        <f>Interface!$E$6*Daten!H102</f>
        <v>0</v>
      </c>
      <c r="L107">
        <f>Interface!$E$7*Daten!K102</f>
        <v>0</v>
      </c>
      <c r="M107">
        <f t="shared" si="17"/>
        <v>0</v>
      </c>
      <c r="N107">
        <f>Interface!$E$8</f>
        <v>0</v>
      </c>
      <c r="O107">
        <f>Interface!$E$13</f>
        <v>0</v>
      </c>
      <c r="P107">
        <f t="shared" si="18"/>
        <v>0</v>
      </c>
      <c r="Q107">
        <f t="shared" ref="Q107:Q138" si="32">IF((K107+L107+M107)&gt;J107,K107+L107+M107-J107,0)</f>
        <v>0</v>
      </c>
      <c r="R107">
        <f t="shared" si="20"/>
        <v>527.952</v>
      </c>
      <c r="S107">
        <f t="shared" si="29"/>
        <v>0</v>
      </c>
      <c r="T107">
        <f t="shared" si="30"/>
        <v>0</v>
      </c>
      <c r="U107">
        <f t="shared" si="31"/>
        <v>0</v>
      </c>
      <c r="V107">
        <f t="shared" si="21"/>
        <v>527.952</v>
      </c>
      <c r="W107">
        <f t="shared" si="22"/>
        <v>0</v>
      </c>
      <c r="X107">
        <f t="shared" si="23"/>
        <v>527.952</v>
      </c>
      <c r="Y107">
        <f t="shared" si="24"/>
        <v>0</v>
      </c>
      <c r="Z107">
        <f t="shared" si="25"/>
        <v>0</v>
      </c>
      <c r="AA107">
        <f t="shared" si="26"/>
        <v>0</v>
      </c>
      <c r="AB107">
        <f t="shared" si="27"/>
        <v>0</v>
      </c>
      <c r="AC107">
        <f>W107*Interface!$D$8+M107*Interface!$D$9+L107*Interface!$D$7+K107*Interface!$D$6+U107*Interface!$D$13</f>
        <v>0</v>
      </c>
      <c r="AF107">
        <f>Daten!I102*Interface!$E$9</f>
        <v>0</v>
      </c>
      <c r="AG107">
        <f>Interface!$B$17*Interface!$D$17</f>
        <v>0</v>
      </c>
      <c r="AH107">
        <f t="shared" si="28"/>
        <v>0</v>
      </c>
      <c r="AK107">
        <f>K107*Interface!$C$6+L107*Interface!$C$7+W107*Interface!$C$8+AF107*Interface!$C$9+U107*Interface!$C$13+X107*Parameter!$B$6</f>
        <v>5279520</v>
      </c>
    </row>
    <row r="108" spans="1:37" x14ac:dyDescent="0.2">
      <c r="A108">
        <v>99</v>
      </c>
      <c r="B108">
        <f>IF(Daten!E103-(Interface!$F$22+Interface!$F$23+Interface!$F$24)&gt;0,Daten!E103-(Interface!$F$22+Interface!$F$23+Interface!$F$24),0)</f>
        <v>213.96850603826934</v>
      </c>
      <c r="C108">
        <f>IF($B108=0,Daten!$E103*C$6,Interface!$F$22)</f>
        <v>0</v>
      </c>
      <c r="D108">
        <f>IF($B108=0,Daten!$E103*D$6,Interface!$F$23)</f>
        <v>0</v>
      </c>
      <c r="E108">
        <f>IF($B108=0,Daten!$E103*E$6,Interface!$F$24)</f>
        <v>0</v>
      </c>
      <c r="F108">
        <f>C108*Interface!$B$22</f>
        <v>0</v>
      </c>
      <c r="G108">
        <f>D108*Interface!$E$23+E108*Interface!$E$24</f>
        <v>0</v>
      </c>
      <c r="H108" s="1">
        <f>C108*Interface!$D$22+D108*Interface!$D$23+E108*Interface!$D$24+B108*Parameter!$B$6</f>
        <v>2139685.0603826935</v>
      </c>
      <c r="J108">
        <f>F108+Daten!B103</f>
        <v>510.12</v>
      </c>
      <c r="K108">
        <f>Interface!$E$6*Daten!H103</f>
        <v>0</v>
      </c>
      <c r="L108">
        <f>Interface!$E$7*Daten!K103</f>
        <v>0</v>
      </c>
      <c r="M108">
        <f t="shared" si="17"/>
        <v>0</v>
      </c>
      <c r="N108">
        <f>Interface!$E$8</f>
        <v>0</v>
      </c>
      <c r="O108">
        <f>Interface!$E$13</f>
        <v>0</v>
      </c>
      <c r="P108">
        <f t="shared" si="18"/>
        <v>0</v>
      </c>
      <c r="Q108">
        <f t="shared" si="32"/>
        <v>0</v>
      </c>
      <c r="R108">
        <f t="shared" si="20"/>
        <v>510.12</v>
      </c>
      <c r="S108">
        <f t="shared" si="29"/>
        <v>0</v>
      </c>
      <c r="T108">
        <f t="shared" si="30"/>
        <v>0</v>
      </c>
      <c r="U108">
        <f t="shared" si="31"/>
        <v>0</v>
      </c>
      <c r="V108">
        <f t="shared" si="21"/>
        <v>510.12</v>
      </c>
      <c r="W108">
        <f t="shared" si="22"/>
        <v>0</v>
      </c>
      <c r="X108">
        <f t="shared" si="23"/>
        <v>510.12</v>
      </c>
      <c r="Y108">
        <f t="shared" si="24"/>
        <v>0</v>
      </c>
      <c r="Z108">
        <f t="shared" si="25"/>
        <v>0</v>
      </c>
      <c r="AA108">
        <f t="shared" si="26"/>
        <v>0</v>
      </c>
      <c r="AB108">
        <f t="shared" si="27"/>
        <v>0</v>
      </c>
      <c r="AC108">
        <f>W108*Interface!$D$8+M108*Interface!$D$9+L108*Interface!$D$7+K108*Interface!$D$6+U108*Interface!$D$13</f>
        <v>0</v>
      </c>
      <c r="AF108">
        <f>Daten!I103*Interface!$E$9</f>
        <v>0</v>
      </c>
      <c r="AG108">
        <f>Interface!$B$17*Interface!$D$17</f>
        <v>0</v>
      </c>
      <c r="AH108">
        <f t="shared" si="28"/>
        <v>0</v>
      </c>
      <c r="AK108">
        <f>K108*Interface!$C$6+L108*Interface!$C$7+W108*Interface!$C$8+AF108*Interface!$C$9+U108*Interface!$C$13+X108*Parameter!$B$6</f>
        <v>5101200</v>
      </c>
    </row>
    <row r="109" spans="1:37" x14ac:dyDescent="0.2">
      <c r="A109">
        <v>100</v>
      </c>
      <c r="B109">
        <f>IF(Daten!E104-(Interface!$F$22+Interface!$F$23+Interface!$F$24)&gt;0,Daten!E104-(Interface!$F$22+Interface!$F$23+Interface!$F$24),0)</f>
        <v>236.3130163073086</v>
      </c>
      <c r="C109">
        <f>IF($B109=0,Daten!$E104*C$6,Interface!$F$22)</f>
        <v>0</v>
      </c>
      <c r="D109">
        <f>IF($B109=0,Daten!$E104*D$6,Interface!$F$23)</f>
        <v>0</v>
      </c>
      <c r="E109">
        <f>IF($B109=0,Daten!$E104*E$6,Interface!$F$24)</f>
        <v>0</v>
      </c>
      <c r="F109">
        <f>C109*Interface!$B$22</f>
        <v>0</v>
      </c>
      <c r="G109">
        <f>D109*Interface!$E$23+E109*Interface!$E$24</f>
        <v>0</v>
      </c>
      <c r="H109" s="1">
        <f>C109*Interface!$D$22+D109*Interface!$D$23+E109*Interface!$D$24+B109*Parameter!$B$6</f>
        <v>2363130.1630730862</v>
      </c>
      <c r="J109">
        <f>F109+Daten!B104</f>
        <v>497.93599999999998</v>
      </c>
      <c r="K109">
        <f>Interface!$E$6*Daten!H104</f>
        <v>0</v>
      </c>
      <c r="L109">
        <f>Interface!$E$7*Daten!K104</f>
        <v>0</v>
      </c>
      <c r="M109">
        <f t="shared" si="17"/>
        <v>0</v>
      </c>
      <c r="N109">
        <f>Interface!$E$8</f>
        <v>0</v>
      </c>
      <c r="O109">
        <f>Interface!$E$13</f>
        <v>0</v>
      </c>
      <c r="P109">
        <f t="shared" si="18"/>
        <v>0</v>
      </c>
      <c r="Q109">
        <f t="shared" si="32"/>
        <v>0</v>
      </c>
      <c r="R109">
        <f t="shared" si="20"/>
        <v>497.93599999999998</v>
      </c>
      <c r="S109">
        <f t="shared" si="29"/>
        <v>0</v>
      </c>
      <c r="T109">
        <f t="shared" si="30"/>
        <v>0</v>
      </c>
      <c r="U109">
        <f t="shared" si="31"/>
        <v>0</v>
      </c>
      <c r="V109">
        <f t="shared" si="21"/>
        <v>497.93599999999998</v>
      </c>
      <c r="W109">
        <f t="shared" si="22"/>
        <v>0</v>
      </c>
      <c r="X109">
        <f t="shared" si="23"/>
        <v>497.93599999999998</v>
      </c>
      <c r="Y109">
        <f t="shared" si="24"/>
        <v>0</v>
      </c>
      <c r="Z109">
        <f t="shared" si="25"/>
        <v>0</v>
      </c>
      <c r="AA109">
        <f t="shared" si="26"/>
        <v>0</v>
      </c>
      <c r="AB109">
        <f t="shared" si="27"/>
        <v>0</v>
      </c>
      <c r="AC109">
        <f>W109*Interface!$D$8+M109*Interface!$D$9+L109*Interface!$D$7+K109*Interface!$D$6+U109*Interface!$D$13</f>
        <v>0</v>
      </c>
      <c r="AF109">
        <f>Daten!I104*Interface!$E$9</f>
        <v>0</v>
      </c>
      <c r="AG109">
        <f>Interface!$B$17*Interface!$D$17</f>
        <v>0</v>
      </c>
      <c r="AH109">
        <f t="shared" si="28"/>
        <v>0</v>
      </c>
      <c r="AK109">
        <f>K109*Interface!$C$6+L109*Interface!$C$7+W109*Interface!$C$8+AF109*Interface!$C$9+U109*Interface!$C$13+X109*Parameter!$B$6</f>
        <v>4979360</v>
      </c>
    </row>
    <row r="110" spans="1:37" x14ac:dyDescent="0.2">
      <c r="A110">
        <v>101</v>
      </c>
      <c r="B110">
        <f>IF(Daten!E105-(Interface!$F$22+Interface!$F$23+Interface!$F$24)&gt;0,Daten!E105-(Interface!$F$22+Interface!$F$23+Interface!$F$24),0)</f>
        <v>305.98177513085363</v>
      </c>
      <c r="C110">
        <f>IF($B110=0,Daten!$E105*C$6,Interface!$F$22)</f>
        <v>0</v>
      </c>
      <c r="D110">
        <f>IF($B110=0,Daten!$E105*D$6,Interface!$F$23)</f>
        <v>0</v>
      </c>
      <c r="E110">
        <f>IF($B110=0,Daten!$E105*E$6,Interface!$F$24)</f>
        <v>0</v>
      </c>
      <c r="F110">
        <f>C110*Interface!$B$22</f>
        <v>0</v>
      </c>
      <c r="G110">
        <f>D110*Interface!$E$23+E110*Interface!$E$24</f>
        <v>0</v>
      </c>
      <c r="H110" s="1">
        <f>C110*Interface!$D$22+D110*Interface!$D$23+E110*Interface!$D$24+B110*Parameter!$B$6</f>
        <v>3059817.7513085362</v>
      </c>
      <c r="J110">
        <f>F110+Daten!B105</f>
        <v>500.74400000000003</v>
      </c>
      <c r="K110">
        <f>Interface!$E$6*Daten!H105</f>
        <v>0</v>
      </c>
      <c r="L110">
        <f>Interface!$E$7*Daten!K105</f>
        <v>0</v>
      </c>
      <c r="M110">
        <f t="shared" si="17"/>
        <v>0</v>
      </c>
      <c r="N110">
        <f>Interface!$E$8</f>
        <v>0</v>
      </c>
      <c r="O110">
        <f>Interface!$E$13</f>
        <v>0</v>
      </c>
      <c r="P110">
        <f t="shared" si="18"/>
        <v>0</v>
      </c>
      <c r="Q110">
        <f t="shared" si="32"/>
        <v>0</v>
      </c>
      <c r="R110">
        <f t="shared" si="20"/>
        <v>500.74400000000003</v>
      </c>
      <c r="S110">
        <f t="shared" si="29"/>
        <v>0</v>
      </c>
      <c r="T110">
        <f t="shared" si="30"/>
        <v>0</v>
      </c>
      <c r="U110">
        <f t="shared" si="31"/>
        <v>0</v>
      </c>
      <c r="V110">
        <f t="shared" si="21"/>
        <v>500.74400000000003</v>
      </c>
      <c r="W110">
        <f t="shared" si="22"/>
        <v>0</v>
      </c>
      <c r="X110">
        <f t="shared" si="23"/>
        <v>500.74400000000003</v>
      </c>
      <c r="Y110">
        <f t="shared" si="24"/>
        <v>0</v>
      </c>
      <c r="Z110">
        <f t="shared" si="25"/>
        <v>0</v>
      </c>
      <c r="AA110">
        <f t="shared" si="26"/>
        <v>0</v>
      </c>
      <c r="AB110">
        <f t="shared" si="27"/>
        <v>0</v>
      </c>
      <c r="AC110">
        <f>W110*Interface!$D$8+M110*Interface!$D$9+L110*Interface!$D$7+K110*Interface!$D$6+U110*Interface!$D$13</f>
        <v>0</v>
      </c>
      <c r="AF110">
        <f>Daten!I105*Interface!$E$9</f>
        <v>0</v>
      </c>
      <c r="AG110">
        <f>Interface!$B$17*Interface!$D$17</f>
        <v>0</v>
      </c>
      <c r="AH110">
        <f t="shared" si="28"/>
        <v>0</v>
      </c>
      <c r="AK110">
        <f>K110*Interface!$C$6+L110*Interface!$C$7+W110*Interface!$C$8+AF110*Interface!$C$9+U110*Interface!$C$13+X110*Parameter!$B$6</f>
        <v>5007440</v>
      </c>
    </row>
    <row r="111" spans="1:37" x14ac:dyDescent="0.2">
      <c r="A111">
        <v>102</v>
      </c>
      <c r="B111">
        <f>IF(Daten!E106-(Interface!$F$22+Interface!$F$23+Interface!$F$24)&gt;0,Daten!E106-(Interface!$F$22+Interface!$F$23+Interface!$F$24),0)</f>
        <v>515.35741420900911</v>
      </c>
      <c r="C111">
        <f>IF($B111=0,Daten!$E106*C$6,Interface!$F$22)</f>
        <v>0</v>
      </c>
      <c r="D111">
        <f>IF($B111=0,Daten!$E106*D$6,Interface!$F$23)</f>
        <v>0</v>
      </c>
      <c r="E111">
        <f>IF($B111=0,Daten!$E106*E$6,Interface!$F$24)</f>
        <v>0</v>
      </c>
      <c r="F111">
        <f>C111*Interface!$B$22</f>
        <v>0</v>
      </c>
      <c r="G111">
        <f>D111*Interface!$E$23+E111*Interface!$E$24</f>
        <v>0</v>
      </c>
      <c r="H111" s="1">
        <f>C111*Interface!$D$22+D111*Interface!$D$23+E111*Interface!$D$24+B111*Parameter!$B$6</f>
        <v>5153574.1420900915</v>
      </c>
      <c r="J111">
        <f>F111+Daten!B106</f>
        <v>517.58400000000006</v>
      </c>
      <c r="K111">
        <f>Interface!$E$6*Daten!H106</f>
        <v>0</v>
      </c>
      <c r="L111">
        <f>Interface!$E$7*Daten!K106</f>
        <v>0</v>
      </c>
      <c r="M111">
        <f t="shared" si="17"/>
        <v>0</v>
      </c>
      <c r="N111">
        <f>Interface!$E$8</f>
        <v>0</v>
      </c>
      <c r="O111">
        <f>Interface!$E$13</f>
        <v>0</v>
      </c>
      <c r="P111">
        <f t="shared" si="18"/>
        <v>0</v>
      </c>
      <c r="Q111">
        <f t="shared" si="32"/>
        <v>0</v>
      </c>
      <c r="R111">
        <f t="shared" si="20"/>
        <v>517.58400000000006</v>
      </c>
      <c r="S111">
        <f t="shared" si="29"/>
        <v>0</v>
      </c>
      <c r="T111">
        <f t="shared" si="30"/>
        <v>0</v>
      </c>
      <c r="U111">
        <f t="shared" si="31"/>
        <v>0</v>
      </c>
      <c r="V111">
        <f t="shared" si="21"/>
        <v>517.58400000000006</v>
      </c>
      <c r="W111">
        <f t="shared" si="22"/>
        <v>0</v>
      </c>
      <c r="X111">
        <f t="shared" si="23"/>
        <v>517.58400000000006</v>
      </c>
      <c r="Y111">
        <f t="shared" si="24"/>
        <v>0</v>
      </c>
      <c r="Z111">
        <f t="shared" si="25"/>
        <v>0</v>
      </c>
      <c r="AA111">
        <f t="shared" si="26"/>
        <v>0</v>
      </c>
      <c r="AB111">
        <f t="shared" si="27"/>
        <v>0</v>
      </c>
      <c r="AC111">
        <f>W111*Interface!$D$8+M111*Interface!$D$9+L111*Interface!$D$7+K111*Interface!$D$6+U111*Interface!$D$13</f>
        <v>0</v>
      </c>
      <c r="AF111">
        <f>Daten!I106*Interface!$E$9</f>
        <v>0</v>
      </c>
      <c r="AG111">
        <f>Interface!$B$17*Interface!$D$17</f>
        <v>0</v>
      </c>
      <c r="AH111">
        <f t="shared" si="28"/>
        <v>0</v>
      </c>
      <c r="AK111">
        <f>K111*Interface!$C$6+L111*Interface!$C$7+W111*Interface!$C$8+AF111*Interface!$C$9+U111*Interface!$C$13+X111*Parameter!$B$6</f>
        <v>5175840.0000000009</v>
      </c>
    </row>
    <row r="112" spans="1:37" x14ac:dyDescent="0.2">
      <c r="A112">
        <v>103</v>
      </c>
      <c r="B112">
        <f>IF(Daten!E107-(Interface!$F$22+Interface!$F$23+Interface!$F$24)&gt;0,Daten!E107-(Interface!$F$22+Interface!$F$23+Interface!$F$24),0)</f>
        <v>1001.5882036908989</v>
      </c>
      <c r="C112">
        <f>IF($B112=0,Daten!$E107*C$6,Interface!$F$22)</f>
        <v>0</v>
      </c>
      <c r="D112">
        <f>IF($B112=0,Daten!$E107*D$6,Interface!$F$23)</f>
        <v>0</v>
      </c>
      <c r="E112">
        <f>IF($B112=0,Daten!$E107*E$6,Interface!$F$24)</f>
        <v>0</v>
      </c>
      <c r="F112">
        <f>C112*Interface!$B$22</f>
        <v>0</v>
      </c>
      <c r="G112">
        <f>D112*Interface!$E$23+E112*Interface!$E$24</f>
        <v>0</v>
      </c>
      <c r="H112" s="1">
        <f>C112*Interface!$D$22+D112*Interface!$D$23+E112*Interface!$D$24+B112*Parameter!$B$6</f>
        <v>10015882.03690899</v>
      </c>
      <c r="J112">
        <f>F112+Daten!B107</f>
        <v>542.88800000000003</v>
      </c>
      <c r="K112">
        <f>Interface!$E$6*Daten!H107</f>
        <v>0</v>
      </c>
      <c r="L112">
        <f>Interface!$E$7*Daten!K107</f>
        <v>0</v>
      </c>
      <c r="M112">
        <f t="shared" si="17"/>
        <v>0</v>
      </c>
      <c r="N112">
        <f>Interface!$E$8</f>
        <v>0</v>
      </c>
      <c r="O112">
        <f>Interface!$E$13</f>
        <v>0</v>
      </c>
      <c r="P112">
        <f t="shared" si="18"/>
        <v>0</v>
      </c>
      <c r="Q112">
        <f t="shared" si="32"/>
        <v>0</v>
      </c>
      <c r="R112">
        <f t="shared" si="20"/>
        <v>542.88800000000003</v>
      </c>
      <c r="S112">
        <f t="shared" si="29"/>
        <v>0</v>
      </c>
      <c r="T112">
        <f t="shared" si="30"/>
        <v>0</v>
      </c>
      <c r="U112">
        <f t="shared" si="31"/>
        <v>0</v>
      </c>
      <c r="V112">
        <f t="shared" si="21"/>
        <v>542.88800000000003</v>
      </c>
      <c r="W112">
        <f t="shared" si="22"/>
        <v>0</v>
      </c>
      <c r="X112">
        <f t="shared" si="23"/>
        <v>542.88800000000003</v>
      </c>
      <c r="Y112">
        <f t="shared" si="24"/>
        <v>0</v>
      </c>
      <c r="Z112">
        <f t="shared" si="25"/>
        <v>0</v>
      </c>
      <c r="AA112">
        <f t="shared" si="26"/>
        <v>0</v>
      </c>
      <c r="AB112">
        <f t="shared" si="27"/>
        <v>0</v>
      </c>
      <c r="AC112">
        <f>W112*Interface!$D$8+M112*Interface!$D$9+L112*Interface!$D$7+K112*Interface!$D$6+U112*Interface!$D$13</f>
        <v>0</v>
      </c>
      <c r="AF112">
        <f>Daten!I107*Interface!$E$9</f>
        <v>0</v>
      </c>
      <c r="AG112">
        <f>Interface!$B$17*Interface!$D$17</f>
        <v>0</v>
      </c>
      <c r="AH112">
        <f t="shared" si="28"/>
        <v>0</v>
      </c>
      <c r="AK112">
        <f>K112*Interface!$C$6+L112*Interface!$C$7+W112*Interface!$C$8+AF112*Interface!$C$9+U112*Interface!$C$13+X112*Parameter!$B$6</f>
        <v>5428880</v>
      </c>
    </row>
    <row r="113" spans="1:37" x14ac:dyDescent="0.2">
      <c r="A113">
        <v>104</v>
      </c>
      <c r="B113">
        <f>IF(Daten!E108-(Interface!$F$22+Interface!$F$23+Interface!$F$24)&gt;0,Daten!E108-(Interface!$F$22+Interface!$F$23+Interface!$F$24),0)</f>
        <v>1957.3499110238231</v>
      </c>
      <c r="C113">
        <f>IF($B113=0,Daten!$E108*C$6,Interface!$F$22)</f>
        <v>0</v>
      </c>
      <c r="D113">
        <f>IF($B113=0,Daten!$E108*D$6,Interface!$F$23)</f>
        <v>0</v>
      </c>
      <c r="E113">
        <f>IF($B113=0,Daten!$E108*E$6,Interface!$F$24)</f>
        <v>0</v>
      </c>
      <c r="F113">
        <f>C113*Interface!$B$22</f>
        <v>0</v>
      </c>
      <c r="G113">
        <f>D113*Interface!$E$23+E113*Interface!$E$24</f>
        <v>0</v>
      </c>
      <c r="H113" s="1">
        <f>C113*Interface!$D$22+D113*Interface!$D$23+E113*Interface!$D$24+B113*Parameter!$B$6</f>
        <v>19573499.110238232</v>
      </c>
      <c r="J113">
        <f>F113+Daten!B108</f>
        <v>600.22400000000005</v>
      </c>
      <c r="K113">
        <f>Interface!$E$6*Daten!H108</f>
        <v>0</v>
      </c>
      <c r="L113">
        <f>Interface!$E$7*Daten!K108</f>
        <v>0</v>
      </c>
      <c r="M113">
        <f t="shared" si="17"/>
        <v>0</v>
      </c>
      <c r="N113">
        <f>Interface!$E$8</f>
        <v>0</v>
      </c>
      <c r="O113">
        <f>Interface!$E$13</f>
        <v>0</v>
      </c>
      <c r="P113">
        <f t="shared" si="18"/>
        <v>0</v>
      </c>
      <c r="Q113">
        <f t="shared" si="32"/>
        <v>0</v>
      </c>
      <c r="R113">
        <f t="shared" si="20"/>
        <v>600.22400000000005</v>
      </c>
      <c r="S113">
        <f t="shared" si="29"/>
        <v>0</v>
      </c>
      <c r="T113">
        <f t="shared" si="30"/>
        <v>0</v>
      </c>
      <c r="U113">
        <f t="shared" si="31"/>
        <v>0</v>
      </c>
      <c r="V113">
        <f t="shared" si="21"/>
        <v>600.22400000000005</v>
      </c>
      <c r="W113">
        <f t="shared" si="22"/>
        <v>0</v>
      </c>
      <c r="X113">
        <f t="shared" si="23"/>
        <v>600.22400000000005</v>
      </c>
      <c r="Y113">
        <f t="shared" si="24"/>
        <v>0</v>
      </c>
      <c r="Z113">
        <f t="shared" si="25"/>
        <v>0</v>
      </c>
      <c r="AA113">
        <f t="shared" si="26"/>
        <v>0</v>
      </c>
      <c r="AB113">
        <f t="shared" si="27"/>
        <v>0</v>
      </c>
      <c r="AC113">
        <f>W113*Interface!$D$8+M113*Interface!$D$9+L113*Interface!$D$7+K113*Interface!$D$6+U113*Interface!$D$13</f>
        <v>0</v>
      </c>
      <c r="AF113">
        <f>Daten!I108*Interface!$E$9</f>
        <v>0</v>
      </c>
      <c r="AG113">
        <f>Interface!$B$17*Interface!$D$17</f>
        <v>0</v>
      </c>
      <c r="AH113">
        <f t="shared" si="28"/>
        <v>0</v>
      </c>
      <c r="AK113">
        <f>K113*Interface!$C$6+L113*Interface!$C$7+W113*Interface!$C$8+AF113*Interface!$C$9+U113*Interface!$C$13+X113*Parameter!$B$6</f>
        <v>6002240</v>
      </c>
    </row>
    <row r="114" spans="1:37" x14ac:dyDescent="0.2">
      <c r="A114">
        <v>105</v>
      </c>
      <c r="B114">
        <f>IF(Daten!E109-(Interface!$F$22+Interface!$F$23+Interface!$F$24)&gt;0,Daten!E109-(Interface!$F$22+Interface!$F$23+Interface!$F$24),0)</f>
        <v>2251.7368415825736</v>
      </c>
      <c r="C114">
        <f>IF($B114=0,Daten!$E109*C$6,Interface!$F$22)</f>
        <v>0</v>
      </c>
      <c r="D114">
        <f>IF($B114=0,Daten!$E109*D$6,Interface!$F$23)</f>
        <v>0</v>
      </c>
      <c r="E114">
        <f>IF($B114=0,Daten!$E109*E$6,Interface!$F$24)</f>
        <v>0</v>
      </c>
      <c r="F114">
        <f>C114*Interface!$B$22</f>
        <v>0</v>
      </c>
      <c r="G114">
        <f>D114*Interface!$E$23+E114*Interface!$E$24</f>
        <v>0</v>
      </c>
      <c r="H114" s="1">
        <f>C114*Interface!$D$22+D114*Interface!$D$23+E114*Interface!$D$24+B114*Parameter!$B$6</f>
        <v>22517368.415825736</v>
      </c>
      <c r="J114">
        <f>F114+Daten!B109</f>
        <v>637.15199999999993</v>
      </c>
      <c r="K114">
        <f>Interface!$E$6*Daten!H109</f>
        <v>0</v>
      </c>
      <c r="L114">
        <f>Interface!$E$7*Daten!K109</f>
        <v>0</v>
      </c>
      <c r="M114">
        <f t="shared" si="17"/>
        <v>0</v>
      </c>
      <c r="N114">
        <f>Interface!$E$8</f>
        <v>0</v>
      </c>
      <c r="O114">
        <f>Interface!$E$13</f>
        <v>0</v>
      </c>
      <c r="P114">
        <f t="shared" si="18"/>
        <v>0</v>
      </c>
      <c r="Q114">
        <f t="shared" si="32"/>
        <v>0</v>
      </c>
      <c r="R114">
        <f t="shared" si="20"/>
        <v>637.15199999999993</v>
      </c>
      <c r="S114">
        <f t="shared" si="29"/>
        <v>0</v>
      </c>
      <c r="T114">
        <f t="shared" si="30"/>
        <v>0</v>
      </c>
      <c r="U114">
        <f t="shared" si="31"/>
        <v>0</v>
      </c>
      <c r="V114">
        <f t="shared" si="21"/>
        <v>637.15199999999993</v>
      </c>
      <c r="W114">
        <f t="shared" si="22"/>
        <v>0</v>
      </c>
      <c r="X114">
        <f t="shared" si="23"/>
        <v>637.15199999999993</v>
      </c>
      <c r="Y114">
        <f t="shared" si="24"/>
        <v>0</v>
      </c>
      <c r="Z114">
        <f t="shared" si="25"/>
        <v>0</v>
      </c>
      <c r="AA114">
        <f t="shared" si="26"/>
        <v>0</v>
      </c>
      <c r="AB114">
        <f t="shared" si="27"/>
        <v>0</v>
      </c>
      <c r="AC114">
        <f>W114*Interface!$D$8+M114*Interface!$D$9+L114*Interface!$D$7+K114*Interface!$D$6+U114*Interface!$D$13</f>
        <v>0</v>
      </c>
      <c r="AF114">
        <f>Daten!I109*Interface!$E$9</f>
        <v>0</v>
      </c>
      <c r="AG114">
        <f>Interface!$B$17*Interface!$D$17</f>
        <v>0</v>
      </c>
      <c r="AH114">
        <f t="shared" si="28"/>
        <v>0</v>
      </c>
      <c r="AK114">
        <f>K114*Interface!$C$6+L114*Interface!$C$7+W114*Interface!$C$8+AF114*Interface!$C$9+U114*Interface!$C$13+X114*Parameter!$B$6</f>
        <v>6371519.9999999991</v>
      </c>
    </row>
    <row r="115" spans="1:37" x14ac:dyDescent="0.2">
      <c r="A115">
        <v>106</v>
      </c>
      <c r="B115">
        <f>IF(Daten!E110-(Interface!$F$22+Interface!$F$23+Interface!$F$24)&gt;0,Daten!E110-(Interface!$F$22+Interface!$F$23+Interface!$F$24),0)</f>
        <v>2125.6665322099934</v>
      </c>
      <c r="C115">
        <f>IF($B115=0,Daten!$E110*C$6,Interface!$F$22)</f>
        <v>0</v>
      </c>
      <c r="D115">
        <f>IF($B115=0,Daten!$E110*D$6,Interface!$F$23)</f>
        <v>0</v>
      </c>
      <c r="E115">
        <f>IF($B115=0,Daten!$E110*E$6,Interface!$F$24)</f>
        <v>0</v>
      </c>
      <c r="F115">
        <f>C115*Interface!$B$22</f>
        <v>0</v>
      </c>
      <c r="G115">
        <f>D115*Interface!$E$23+E115*Interface!$E$24</f>
        <v>0</v>
      </c>
      <c r="H115" s="1">
        <f>C115*Interface!$D$22+D115*Interface!$D$23+E115*Interface!$D$24+B115*Parameter!$B$6</f>
        <v>21256665.322099935</v>
      </c>
      <c r="J115">
        <f>F115+Daten!B110</f>
        <v>674.08</v>
      </c>
      <c r="K115">
        <f>Interface!$E$6*Daten!H110</f>
        <v>0</v>
      </c>
      <c r="L115">
        <f>Interface!$E$7*Daten!K110</f>
        <v>0</v>
      </c>
      <c r="M115">
        <f t="shared" si="17"/>
        <v>0</v>
      </c>
      <c r="N115">
        <f>Interface!$E$8</f>
        <v>0</v>
      </c>
      <c r="O115">
        <f>Interface!$E$13</f>
        <v>0</v>
      </c>
      <c r="P115">
        <f t="shared" si="18"/>
        <v>0</v>
      </c>
      <c r="Q115">
        <f t="shared" si="32"/>
        <v>0</v>
      </c>
      <c r="R115">
        <f t="shared" si="20"/>
        <v>674.08</v>
      </c>
      <c r="S115">
        <f t="shared" si="29"/>
        <v>0</v>
      </c>
      <c r="T115">
        <f t="shared" si="30"/>
        <v>0</v>
      </c>
      <c r="U115">
        <f t="shared" si="31"/>
        <v>0</v>
      </c>
      <c r="V115">
        <f t="shared" si="21"/>
        <v>674.08</v>
      </c>
      <c r="W115">
        <f t="shared" si="22"/>
        <v>0</v>
      </c>
      <c r="X115">
        <f t="shared" si="23"/>
        <v>674.08</v>
      </c>
      <c r="Y115">
        <f t="shared" si="24"/>
        <v>0</v>
      </c>
      <c r="Z115">
        <f t="shared" si="25"/>
        <v>0</v>
      </c>
      <c r="AA115">
        <f t="shared" si="26"/>
        <v>0</v>
      </c>
      <c r="AB115">
        <f t="shared" si="27"/>
        <v>0</v>
      </c>
      <c r="AC115">
        <f>W115*Interface!$D$8+M115*Interface!$D$9+L115*Interface!$D$7+K115*Interface!$D$6+U115*Interface!$D$13</f>
        <v>0</v>
      </c>
      <c r="AF115">
        <f>Daten!I110*Interface!$E$9</f>
        <v>0</v>
      </c>
      <c r="AG115">
        <f>Interface!$B$17*Interface!$D$17</f>
        <v>0</v>
      </c>
      <c r="AH115">
        <f t="shared" si="28"/>
        <v>0</v>
      </c>
      <c r="AK115">
        <f>K115*Interface!$C$6+L115*Interface!$C$7+W115*Interface!$C$8+AF115*Interface!$C$9+U115*Interface!$C$13+X115*Parameter!$B$6</f>
        <v>6740800</v>
      </c>
    </row>
    <row r="116" spans="1:37" x14ac:dyDescent="0.2">
      <c r="A116">
        <v>107</v>
      </c>
      <c r="B116">
        <f>IF(Daten!E111-(Interface!$F$22+Interface!$F$23+Interface!$F$24)&gt;0,Daten!E111-(Interface!$F$22+Interface!$F$23+Interface!$F$24),0)</f>
        <v>1805.2539037958113</v>
      </c>
      <c r="C116">
        <f>IF($B116=0,Daten!$E111*C$6,Interface!$F$22)</f>
        <v>0</v>
      </c>
      <c r="D116">
        <f>IF($B116=0,Daten!$E111*D$6,Interface!$F$23)</f>
        <v>0</v>
      </c>
      <c r="E116">
        <f>IF($B116=0,Daten!$E111*E$6,Interface!$F$24)</f>
        <v>0</v>
      </c>
      <c r="F116">
        <f>C116*Interface!$B$22</f>
        <v>0</v>
      </c>
      <c r="G116">
        <f>D116*Interface!$E$23+E116*Interface!$E$24</f>
        <v>0</v>
      </c>
      <c r="H116" s="1">
        <f>C116*Interface!$D$22+D116*Interface!$D$23+E116*Interface!$D$24+B116*Parameter!$B$6</f>
        <v>18052539.037958112</v>
      </c>
      <c r="J116">
        <f>F116+Daten!B111</f>
        <v>694.99199999999996</v>
      </c>
      <c r="K116">
        <f>Interface!$E$6*Daten!H111</f>
        <v>0</v>
      </c>
      <c r="L116">
        <f>Interface!$E$7*Daten!K111</f>
        <v>0</v>
      </c>
      <c r="M116">
        <f t="shared" si="17"/>
        <v>0</v>
      </c>
      <c r="N116">
        <f>Interface!$E$8</f>
        <v>0</v>
      </c>
      <c r="O116">
        <f>Interface!$E$13</f>
        <v>0</v>
      </c>
      <c r="P116">
        <f t="shared" si="18"/>
        <v>0</v>
      </c>
      <c r="Q116">
        <f t="shared" si="32"/>
        <v>0</v>
      </c>
      <c r="R116">
        <f t="shared" si="20"/>
        <v>694.99199999999996</v>
      </c>
      <c r="S116">
        <f t="shared" si="29"/>
        <v>0</v>
      </c>
      <c r="T116">
        <f t="shared" si="30"/>
        <v>0</v>
      </c>
      <c r="U116">
        <f t="shared" si="31"/>
        <v>0</v>
      </c>
      <c r="V116">
        <f t="shared" si="21"/>
        <v>694.99199999999996</v>
      </c>
      <c r="W116">
        <f t="shared" si="22"/>
        <v>0</v>
      </c>
      <c r="X116">
        <f t="shared" si="23"/>
        <v>694.99199999999996</v>
      </c>
      <c r="Y116">
        <f t="shared" si="24"/>
        <v>0</v>
      </c>
      <c r="Z116">
        <f t="shared" si="25"/>
        <v>0</v>
      </c>
      <c r="AA116">
        <f t="shared" si="26"/>
        <v>0</v>
      </c>
      <c r="AB116">
        <f t="shared" si="27"/>
        <v>0</v>
      </c>
      <c r="AC116">
        <f>W116*Interface!$D$8+M116*Interface!$D$9+L116*Interface!$D$7+K116*Interface!$D$6+U116*Interface!$D$13</f>
        <v>0</v>
      </c>
      <c r="AF116">
        <f>Daten!I111*Interface!$E$9</f>
        <v>0</v>
      </c>
      <c r="AG116">
        <f>Interface!$B$17*Interface!$D$17</f>
        <v>0</v>
      </c>
      <c r="AH116">
        <f t="shared" si="28"/>
        <v>0</v>
      </c>
      <c r="AK116">
        <f>K116*Interface!$C$6+L116*Interface!$C$7+W116*Interface!$C$8+AF116*Interface!$C$9+U116*Interface!$C$13+X116*Parameter!$B$6</f>
        <v>6949920</v>
      </c>
    </row>
    <row r="117" spans="1:37" x14ac:dyDescent="0.2">
      <c r="A117">
        <v>108</v>
      </c>
      <c r="B117">
        <f>IF(Daten!E112-(Interface!$F$22+Interface!$F$23+Interface!$F$24)&gt;0,Daten!E112-(Interface!$F$22+Interface!$F$23+Interface!$F$24),0)</f>
        <v>1643.1194970983402</v>
      </c>
      <c r="C117">
        <f>IF($B117=0,Daten!$E112*C$6,Interface!$F$22)</f>
        <v>0</v>
      </c>
      <c r="D117">
        <f>IF($B117=0,Daten!$E112*D$6,Interface!$F$23)</f>
        <v>0</v>
      </c>
      <c r="E117">
        <f>IF($B117=0,Daten!$E112*E$6,Interface!$F$24)</f>
        <v>0</v>
      </c>
      <c r="F117">
        <f>C117*Interface!$B$22</f>
        <v>0</v>
      </c>
      <c r="G117">
        <f>D117*Interface!$E$23+E117*Interface!$E$24</f>
        <v>0</v>
      </c>
      <c r="H117" s="1">
        <f>C117*Interface!$D$22+D117*Interface!$D$23+E117*Interface!$D$24+B117*Parameter!$B$6</f>
        <v>16431194.970983401</v>
      </c>
      <c r="J117">
        <f>F117+Daten!B112</f>
        <v>703.74399999999991</v>
      </c>
      <c r="K117">
        <f>Interface!$E$6*Daten!H112</f>
        <v>0</v>
      </c>
      <c r="L117">
        <f>Interface!$E$7*Daten!K112</f>
        <v>0</v>
      </c>
      <c r="M117">
        <f t="shared" si="17"/>
        <v>0</v>
      </c>
      <c r="N117">
        <f>Interface!$E$8</f>
        <v>0</v>
      </c>
      <c r="O117">
        <f>Interface!$E$13</f>
        <v>0</v>
      </c>
      <c r="P117">
        <f t="shared" si="18"/>
        <v>0</v>
      </c>
      <c r="Q117">
        <f t="shared" si="32"/>
        <v>0</v>
      </c>
      <c r="R117">
        <f t="shared" si="20"/>
        <v>703.74399999999991</v>
      </c>
      <c r="S117">
        <f t="shared" si="29"/>
        <v>0</v>
      </c>
      <c r="T117">
        <f t="shared" si="30"/>
        <v>0</v>
      </c>
      <c r="U117">
        <f t="shared" si="31"/>
        <v>0</v>
      </c>
      <c r="V117">
        <f t="shared" si="21"/>
        <v>703.74399999999991</v>
      </c>
      <c r="W117">
        <f t="shared" si="22"/>
        <v>0</v>
      </c>
      <c r="X117">
        <f t="shared" si="23"/>
        <v>703.74399999999991</v>
      </c>
      <c r="Y117">
        <f t="shared" si="24"/>
        <v>0</v>
      </c>
      <c r="Z117">
        <f t="shared" si="25"/>
        <v>0</v>
      </c>
      <c r="AA117">
        <f t="shared" si="26"/>
        <v>0</v>
      </c>
      <c r="AB117">
        <f t="shared" si="27"/>
        <v>0</v>
      </c>
      <c r="AC117">
        <f>W117*Interface!$D$8+M117*Interface!$D$9+L117*Interface!$D$7+K117*Interface!$D$6+U117*Interface!$D$13</f>
        <v>0</v>
      </c>
      <c r="AF117">
        <f>Daten!I112*Interface!$E$9</f>
        <v>0</v>
      </c>
      <c r="AG117">
        <f>Interface!$B$17*Interface!$D$17</f>
        <v>0</v>
      </c>
      <c r="AH117">
        <f t="shared" si="28"/>
        <v>0</v>
      </c>
      <c r="AK117">
        <f>K117*Interface!$C$6+L117*Interface!$C$7+W117*Interface!$C$8+AF117*Interface!$C$9+U117*Interface!$C$13+X117*Parameter!$B$6</f>
        <v>7037439.9999999991</v>
      </c>
    </row>
    <row r="118" spans="1:37" x14ac:dyDescent="0.2">
      <c r="A118">
        <v>109</v>
      </c>
      <c r="B118">
        <f>IF(Daten!E113-(Interface!$F$22+Interface!$F$23+Interface!$F$24)&gt;0,Daten!E113-(Interface!$F$22+Interface!$F$23+Interface!$F$24),0)</f>
        <v>1466.6464498938428</v>
      </c>
      <c r="C118">
        <f>IF($B118=0,Daten!$E113*C$6,Interface!$F$22)</f>
        <v>0</v>
      </c>
      <c r="D118">
        <f>IF($B118=0,Daten!$E113*D$6,Interface!$F$23)</f>
        <v>0</v>
      </c>
      <c r="E118">
        <f>IF($B118=0,Daten!$E113*E$6,Interface!$F$24)</f>
        <v>0</v>
      </c>
      <c r="F118">
        <f>C118*Interface!$B$22</f>
        <v>0</v>
      </c>
      <c r="G118">
        <f>D118*Interface!$E$23+E118*Interface!$E$24</f>
        <v>0</v>
      </c>
      <c r="H118" s="1">
        <f>C118*Interface!$D$22+D118*Interface!$D$23+E118*Interface!$D$24+B118*Parameter!$B$6</f>
        <v>14666464.498938428</v>
      </c>
      <c r="J118">
        <f>F118+Daten!B113</f>
        <v>698.58399999999995</v>
      </c>
      <c r="K118">
        <f>Interface!$E$6*Daten!H113</f>
        <v>0</v>
      </c>
      <c r="L118">
        <f>Interface!$E$7*Daten!K113</f>
        <v>0</v>
      </c>
      <c r="M118">
        <f t="shared" si="17"/>
        <v>0</v>
      </c>
      <c r="N118">
        <f>Interface!$E$8</f>
        <v>0</v>
      </c>
      <c r="O118">
        <f>Interface!$E$13</f>
        <v>0</v>
      </c>
      <c r="P118">
        <f t="shared" si="18"/>
        <v>0</v>
      </c>
      <c r="Q118">
        <f t="shared" si="32"/>
        <v>0</v>
      </c>
      <c r="R118">
        <f t="shared" si="20"/>
        <v>698.58399999999995</v>
      </c>
      <c r="S118">
        <f t="shared" si="29"/>
        <v>0</v>
      </c>
      <c r="T118">
        <f t="shared" si="30"/>
        <v>0</v>
      </c>
      <c r="U118">
        <f t="shared" si="31"/>
        <v>0</v>
      </c>
      <c r="V118">
        <f t="shared" si="21"/>
        <v>698.58399999999995</v>
      </c>
      <c r="W118">
        <f t="shared" si="22"/>
        <v>0</v>
      </c>
      <c r="X118">
        <f t="shared" si="23"/>
        <v>698.58399999999995</v>
      </c>
      <c r="Y118">
        <f t="shared" si="24"/>
        <v>0</v>
      </c>
      <c r="Z118">
        <f t="shared" si="25"/>
        <v>0</v>
      </c>
      <c r="AA118">
        <f t="shared" si="26"/>
        <v>0</v>
      </c>
      <c r="AB118">
        <f t="shared" si="27"/>
        <v>0</v>
      </c>
      <c r="AC118">
        <f>W118*Interface!$D$8+M118*Interface!$D$9+L118*Interface!$D$7+K118*Interface!$D$6+U118*Interface!$D$13</f>
        <v>0</v>
      </c>
      <c r="AF118">
        <f>Daten!I113*Interface!$E$9</f>
        <v>0</v>
      </c>
      <c r="AG118">
        <f>Interface!$B$17*Interface!$D$17</f>
        <v>0</v>
      </c>
      <c r="AH118">
        <f t="shared" si="28"/>
        <v>0</v>
      </c>
      <c r="AK118">
        <f>K118*Interface!$C$6+L118*Interface!$C$7+W118*Interface!$C$8+AF118*Interface!$C$9+U118*Interface!$C$13+X118*Parameter!$B$6</f>
        <v>6985839.9999999991</v>
      </c>
    </row>
    <row r="119" spans="1:37" x14ac:dyDescent="0.2">
      <c r="A119">
        <v>110</v>
      </c>
      <c r="B119">
        <f>IF(Daten!E114-(Interface!$F$22+Interface!$F$23+Interface!$F$24)&gt;0,Daten!E114-(Interface!$F$22+Interface!$F$23+Interface!$F$24),0)</f>
        <v>1314.581466618811</v>
      </c>
      <c r="C119">
        <f>IF($B119=0,Daten!$E114*C$6,Interface!$F$22)</f>
        <v>0</v>
      </c>
      <c r="D119">
        <f>IF($B119=0,Daten!$E114*D$6,Interface!$F$23)</f>
        <v>0</v>
      </c>
      <c r="E119">
        <f>IF($B119=0,Daten!$E114*E$6,Interface!$F$24)</f>
        <v>0</v>
      </c>
      <c r="F119">
        <f>C119*Interface!$B$22</f>
        <v>0</v>
      </c>
      <c r="G119">
        <f>D119*Interface!$E$23+E119*Interface!$E$24</f>
        <v>0</v>
      </c>
      <c r="H119" s="1">
        <f>C119*Interface!$D$22+D119*Interface!$D$23+E119*Interface!$D$24+B119*Parameter!$B$6</f>
        <v>13145814.66618811</v>
      </c>
      <c r="J119">
        <f>F119+Daten!B114</f>
        <v>682.46399999999994</v>
      </c>
      <c r="K119">
        <f>Interface!$E$6*Daten!H114</f>
        <v>0</v>
      </c>
      <c r="L119">
        <f>Interface!$E$7*Daten!K114</f>
        <v>0</v>
      </c>
      <c r="M119">
        <f t="shared" si="17"/>
        <v>0</v>
      </c>
      <c r="N119">
        <f>Interface!$E$8</f>
        <v>0</v>
      </c>
      <c r="O119">
        <f>Interface!$E$13</f>
        <v>0</v>
      </c>
      <c r="P119">
        <f t="shared" si="18"/>
        <v>0</v>
      </c>
      <c r="Q119">
        <f t="shared" si="32"/>
        <v>0</v>
      </c>
      <c r="R119">
        <f t="shared" si="20"/>
        <v>682.46399999999994</v>
      </c>
      <c r="S119">
        <f t="shared" si="29"/>
        <v>0</v>
      </c>
      <c r="T119">
        <f t="shared" si="30"/>
        <v>0</v>
      </c>
      <c r="U119">
        <f t="shared" si="31"/>
        <v>0</v>
      </c>
      <c r="V119">
        <f t="shared" si="21"/>
        <v>682.46399999999994</v>
      </c>
      <c r="W119">
        <f t="shared" si="22"/>
        <v>0</v>
      </c>
      <c r="X119">
        <f t="shared" si="23"/>
        <v>682.46399999999994</v>
      </c>
      <c r="Y119">
        <f t="shared" si="24"/>
        <v>0</v>
      </c>
      <c r="Z119">
        <f t="shared" si="25"/>
        <v>0</v>
      </c>
      <c r="AA119">
        <f t="shared" si="26"/>
        <v>0</v>
      </c>
      <c r="AB119">
        <f t="shared" si="27"/>
        <v>0</v>
      </c>
      <c r="AC119">
        <f>W119*Interface!$D$8+M119*Interface!$D$9+L119*Interface!$D$7+K119*Interface!$D$6+U119*Interface!$D$13</f>
        <v>0</v>
      </c>
      <c r="AF119">
        <f>Daten!I114*Interface!$E$9</f>
        <v>0</v>
      </c>
      <c r="AG119">
        <f>Interface!$B$17*Interface!$D$17</f>
        <v>0</v>
      </c>
      <c r="AH119">
        <f t="shared" si="28"/>
        <v>0</v>
      </c>
      <c r="AK119">
        <f>K119*Interface!$C$6+L119*Interface!$C$7+W119*Interface!$C$8+AF119*Interface!$C$9+U119*Interface!$C$13+X119*Parameter!$B$6</f>
        <v>6824639.9999999991</v>
      </c>
    </row>
    <row r="120" spans="1:37" x14ac:dyDescent="0.2">
      <c r="A120">
        <v>111</v>
      </c>
      <c r="B120">
        <f>IF(Daten!E115-(Interface!$F$22+Interface!$F$23+Interface!$F$24)&gt;0,Daten!E115-(Interface!$F$22+Interface!$F$23+Interface!$F$24),0)</f>
        <v>1140.5604421949415</v>
      </c>
      <c r="C120">
        <f>IF($B120=0,Daten!$E115*C$6,Interface!$F$22)</f>
        <v>0</v>
      </c>
      <c r="D120">
        <f>IF($B120=0,Daten!$E115*D$6,Interface!$F$23)</f>
        <v>0</v>
      </c>
      <c r="E120">
        <f>IF($B120=0,Daten!$E115*E$6,Interface!$F$24)</f>
        <v>0</v>
      </c>
      <c r="F120">
        <f>C120*Interface!$B$22</f>
        <v>0</v>
      </c>
      <c r="G120">
        <f>D120*Interface!$E$23+E120*Interface!$E$24</f>
        <v>0</v>
      </c>
      <c r="H120" s="1">
        <f>C120*Interface!$D$22+D120*Interface!$D$23+E120*Interface!$D$24+B120*Parameter!$B$6</f>
        <v>11405604.421949415</v>
      </c>
      <c r="J120">
        <f>F120+Daten!B115</f>
        <v>671.12</v>
      </c>
      <c r="K120">
        <f>Interface!$E$6*Daten!H115</f>
        <v>0</v>
      </c>
      <c r="L120">
        <f>Interface!$E$7*Daten!K115</f>
        <v>0</v>
      </c>
      <c r="M120">
        <f t="shared" si="17"/>
        <v>0</v>
      </c>
      <c r="N120">
        <f>Interface!$E$8</f>
        <v>0</v>
      </c>
      <c r="O120">
        <f>Interface!$E$13</f>
        <v>0</v>
      </c>
      <c r="P120">
        <f t="shared" si="18"/>
        <v>0</v>
      </c>
      <c r="Q120">
        <f t="shared" si="32"/>
        <v>0</v>
      </c>
      <c r="R120">
        <f t="shared" si="20"/>
        <v>671.12</v>
      </c>
      <c r="S120">
        <f t="shared" si="29"/>
        <v>0</v>
      </c>
      <c r="T120">
        <f t="shared" si="30"/>
        <v>0</v>
      </c>
      <c r="U120">
        <f t="shared" si="31"/>
        <v>0</v>
      </c>
      <c r="V120">
        <f t="shared" si="21"/>
        <v>671.12</v>
      </c>
      <c r="W120">
        <f t="shared" si="22"/>
        <v>0</v>
      </c>
      <c r="X120">
        <f t="shared" si="23"/>
        <v>671.12</v>
      </c>
      <c r="Y120">
        <f t="shared" si="24"/>
        <v>0</v>
      </c>
      <c r="Z120">
        <f t="shared" si="25"/>
        <v>0</v>
      </c>
      <c r="AA120">
        <f t="shared" si="26"/>
        <v>0</v>
      </c>
      <c r="AB120">
        <f t="shared" si="27"/>
        <v>0</v>
      </c>
      <c r="AC120">
        <f>W120*Interface!$D$8+M120*Interface!$D$9+L120*Interface!$D$7+K120*Interface!$D$6+U120*Interface!$D$13</f>
        <v>0</v>
      </c>
      <c r="AF120">
        <f>Daten!I115*Interface!$E$9</f>
        <v>0</v>
      </c>
      <c r="AG120">
        <f>Interface!$B$17*Interface!$D$17</f>
        <v>0</v>
      </c>
      <c r="AH120">
        <f t="shared" si="28"/>
        <v>0</v>
      </c>
      <c r="AK120">
        <f>K120*Interface!$C$6+L120*Interface!$C$7+W120*Interface!$C$8+AF120*Interface!$C$9+U120*Interface!$C$13+X120*Parameter!$B$6</f>
        <v>6711200</v>
      </c>
    </row>
    <row r="121" spans="1:37" x14ac:dyDescent="0.2">
      <c r="A121">
        <v>112</v>
      </c>
      <c r="B121">
        <f>IF(Daten!E116-(Interface!$F$22+Interface!$F$23+Interface!$F$24)&gt;0,Daten!E116-(Interface!$F$22+Interface!$F$23+Interface!$F$24),0)</f>
        <v>1230.2395607391056</v>
      </c>
      <c r="C121">
        <f>IF($B121=0,Daten!$E116*C$6,Interface!$F$22)</f>
        <v>0</v>
      </c>
      <c r="D121">
        <f>IF($B121=0,Daten!$E116*D$6,Interface!$F$23)</f>
        <v>0</v>
      </c>
      <c r="E121">
        <f>IF($B121=0,Daten!$E116*E$6,Interface!$F$24)</f>
        <v>0</v>
      </c>
      <c r="F121">
        <f>C121*Interface!$B$22</f>
        <v>0</v>
      </c>
      <c r="G121">
        <f>D121*Interface!$E$23+E121*Interface!$E$24</f>
        <v>0</v>
      </c>
      <c r="H121" s="1">
        <f>C121*Interface!$D$22+D121*Interface!$D$23+E121*Interface!$D$24+B121*Parameter!$B$6</f>
        <v>12302395.607391056</v>
      </c>
      <c r="J121">
        <f>F121+Daten!B116</f>
        <v>671.64</v>
      </c>
      <c r="K121">
        <f>Interface!$E$6*Daten!H116</f>
        <v>0</v>
      </c>
      <c r="L121">
        <f>Interface!$E$7*Daten!K116</f>
        <v>0</v>
      </c>
      <c r="M121">
        <f t="shared" si="17"/>
        <v>0</v>
      </c>
      <c r="N121">
        <f>Interface!$E$8</f>
        <v>0</v>
      </c>
      <c r="O121">
        <f>Interface!$E$13</f>
        <v>0</v>
      </c>
      <c r="P121">
        <f t="shared" si="18"/>
        <v>0</v>
      </c>
      <c r="Q121">
        <f t="shared" si="32"/>
        <v>0</v>
      </c>
      <c r="R121">
        <f t="shared" si="20"/>
        <v>671.64</v>
      </c>
      <c r="S121">
        <f t="shared" si="29"/>
        <v>0</v>
      </c>
      <c r="T121">
        <f t="shared" si="30"/>
        <v>0</v>
      </c>
      <c r="U121">
        <f t="shared" si="31"/>
        <v>0</v>
      </c>
      <c r="V121">
        <f t="shared" si="21"/>
        <v>671.64</v>
      </c>
      <c r="W121">
        <f t="shared" si="22"/>
        <v>0</v>
      </c>
      <c r="X121">
        <f t="shared" si="23"/>
        <v>671.64</v>
      </c>
      <c r="Y121">
        <f t="shared" si="24"/>
        <v>0</v>
      </c>
      <c r="Z121">
        <f t="shared" si="25"/>
        <v>0</v>
      </c>
      <c r="AA121">
        <f t="shared" si="26"/>
        <v>0</v>
      </c>
      <c r="AB121">
        <f t="shared" si="27"/>
        <v>0</v>
      </c>
      <c r="AC121">
        <f>W121*Interface!$D$8+M121*Interface!$D$9+L121*Interface!$D$7+K121*Interface!$D$6+U121*Interface!$D$13</f>
        <v>0</v>
      </c>
      <c r="AF121">
        <f>Daten!I116*Interface!$E$9</f>
        <v>0</v>
      </c>
      <c r="AG121">
        <f>Interface!$B$17*Interface!$D$17</f>
        <v>0</v>
      </c>
      <c r="AH121">
        <f t="shared" si="28"/>
        <v>0</v>
      </c>
      <c r="AK121">
        <f>K121*Interface!$C$6+L121*Interface!$C$7+W121*Interface!$C$8+AF121*Interface!$C$9+U121*Interface!$C$13+X121*Parameter!$B$6</f>
        <v>6716400</v>
      </c>
    </row>
    <row r="122" spans="1:37" x14ac:dyDescent="0.2">
      <c r="A122">
        <v>113</v>
      </c>
      <c r="B122">
        <f>IF(Daten!E117-(Interface!$F$22+Interface!$F$23+Interface!$F$24)&gt;0,Daten!E117-(Interface!$F$22+Interface!$F$23+Interface!$F$24),0)</f>
        <v>1461.0025919318989</v>
      </c>
      <c r="C122">
        <f>IF($B122=0,Daten!$E117*C$6,Interface!$F$22)</f>
        <v>0</v>
      </c>
      <c r="D122">
        <f>IF($B122=0,Daten!$E117*D$6,Interface!$F$23)</f>
        <v>0</v>
      </c>
      <c r="E122">
        <f>IF($B122=0,Daten!$E117*E$6,Interface!$F$24)</f>
        <v>0</v>
      </c>
      <c r="F122">
        <f>C122*Interface!$B$22</f>
        <v>0</v>
      </c>
      <c r="G122">
        <f>D122*Interface!$E$23+E122*Interface!$E$24</f>
        <v>0</v>
      </c>
      <c r="H122" s="1">
        <f>C122*Interface!$D$22+D122*Interface!$D$23+E122*Interface!$D$24+B122*Parameter!$B$6</f>
        <v>14610025.919318989</v>
      </c>
      <c r="J122">
        <f>F122+Daten!B117</f>
        <v>685.68000000000006</v>
      </c>
      <c r="K122">
        <f>Interface!$E$6*Daten!H117</f>
        <v>0</v>
      </c>
      <c r="L122">
        <f>Interface!$E$7*Daten!K117</f>
        <v>0</v>
      </c>
      <c r="M122">
        <f t="shared" si="17"/>
        <v>0</v>
      </c>
      <c r="N122">
        <f>Interface!$E$8</f>
        <v>0</v>
      </c>
      <c r="O122">
        <f>Interface!$E$13</f>
        <v>0</v>
      </c>
      <c r="P122">
        <f t="shared" si="18"/>
        <v>0</v>
      </c>
      <c r="Q122">
        <f t="shared" si="32"/>
        <v>0</v>
      </c>
      <c r="R122">
        <f t="shared" si="20"/>
        <v>685.68000000000006</v>
      </c>
      <c r="S122">
        <f t="shared" si="29"/>
        <v>0</v>
      </c>
      <c r="T122">
        <f t="shared" si="30"/>
        <v>0</v>
      </c>
      <c r="U122">
        <f t="shared" si="31"/>
        <v>0</v>
      </c>
      <c r="V122">
        <f t="shared" si="21"/>
        <v>685.68000000000006</v>
      </c>
      <c r="W122">
        <f t="shared" si="22"/>
        <v>0</v>
      </c>
      <c r="X122">
        <f t="shared" si="23"/>
        <v>685.68000000000006</v>
      </c>
      <c r="Y122">
        <f t="shared" si="24"/>
        <v>0</v>
      </c>
      <c r="Z122">
        <f t="shared" si="25"/>
        <v>0</v>
      </c>
      <c r="AA122">
        <f t="shared" si="26"/>
        <v>0</v>
      </c>
      <c r="AB122">
        <f t="shared" si="27"/>
        <v>0</v>
      </c>
      <c r="AC122">
        <f>W122*Interface!$D$8+M122*Interface!$D$9+L122*Interface!$D$7+K122*Interface!$D$6+U122*Interface!$D$13</f>
        <v>0</v>
      </c>
      <c r="AF122">
        <f>Daten!I117*Interface!$E$9</f>
        <v>0</v>
      </c>
      <c r="AG122">
        <f>Interface!$B$17*Interface!$D$17</f>
        <v>0</v>
      </c>
      <c r="AH122">
        <f t="shared" si="28"/>
        <v>0</v>
      </c>
      <c r="AK122">
        <f>K122*Interface!$C$6+L122*Interface!$C$7+W122*Interface!$C$8+AF122*Interface!$C$9+U122*Interface!$C$13+X122*Parameter!$B$6</f>
        <v>6856800.0000000009</v>
      </c>
    </row>
    <row r="123" spans="1:37" x14ac:dyDescent="0.2">
      <c r="A123">
        <v>114</v>
      </c>
      <c r="B123">
        <f>IF(Daten!E118-(Interface!$F$22+Interface!$F$23+Interface!$F$24)&gt;0,Daten!E118-(Interface!$F$22+Interface!$F$23+Interface!$F$24),0)</f>
        <v>1717.4196639189852</v>
      </c>
      <c r="C123">
        <f>IF($B123=0,Daten!$E118*C$6,Interface!$F$22)</f>
        <v>0</v>
      </c>
      <c r="D123">
        <f>IF($B123=0,Daten!$E118*D$6,Interface!$F$23)</f>
        <v>0</v>
      </c>
      <c r="E123">
        <f>IF($B123=0,Daten!$E118*E$6,Interface!$F$24)</f>
        <v>0</v>
      </c>
      <c r="F123">
        <f>C123*Interface!$B$22</f>
        <v>0</v>
      </c>
      <c r="G123">
        <f>D123*Interface!$E$23+E123*Interface!$E$24</f>
        <v>0</v>
      </c>
      <c r="H123" s="1">
        <f>C123*Interface!$D$22+D123*Interface!$D$23+E123*Interface!$D$24+B123*Parameter!$B$6</f>
        <v>17174196.639189851</v>
      </c>
      <c r="J123">
        <f>F123+Daten!B118</f>
        <v>708.52800000000002</v>
      </c>
      <c r="K123">
        <f>Interface!$E$6*Daten!H118</f>
        <v>0</v>
      </c>
      <c r="L123">
        <f>Interface!$E$7*Daten!K118</f>
        <v>0</v>
      </c>
      <c r="M123">
        <f t="shared" si="17"/>
        <v>0</v>
      </c>
      <c r="N123">
        <f>Interface!$E$8</f>
        <v>0</v>
      </c>
      <c r="O123">
        <f>Interface!$E$13</f>
        <v>0</v>
      </c>
      <c r="P123">
        <f t="shared" si="18"/>
        <v>0</v>
      </c>
      <c r="Q123">
        <f t="shared" si="32"/>
        <v>0</v>
      </c>
      <c r="R123">
        <f t="shared" si="20"/>
        <v>708.52800000000002</v>
      </c>
      <c r="S123">
        <f t="shared" si="29"/>
        <v>0</v>
      </c>
      <c r="T123">
        <f t="shared" si="30"/>
        <v>0</v>
      </c>
      <c r="U123">
        <f t="shared" si="31"/>
        <v>0</v>
      </c>
      <c r="V123">
        <f t="shared" si="21"/>
        <v>708.52800000000002</v>
      </c>
      <c r="W123">
        <f t="shared" si="22"/>
        <v>0</v>
      </c>
      <c r="X123">
        <f t="shared" si="23"/>
        <v>708.52800000000002</v>
      </c>
      <c r="Y123">
        <f t="shared" si="24"/>
        <v>0</v>
      </c>
      <c r="Z123">
        <f t="shared" si="25"/>
        <v>0</v>
      </c>
      <c r="AA123">
        <f t="shared" si="26"/>
        <v>0</v>
      </c>
      <c r="AB123">
        <f t="shared" si="27"/>
        <v>0</v>
      </c>
      <c r="AC123">
        <f>W123*Interface!$D$8+M123*Interface!$D$9+L123*Interface!$D$7+K123*Interface!$D$6+U123*Interface!$D$13</f>
        <v>0</v>
      </c>
      <c r="AF123">
        <f>Daten!I118*Interface!$E$9</f>
        <v>0</v>
      </c>
      <c r="AG123">
        <f>Interface!$B$17*Interface!$D$17</f>
        <v>0</v>
      </c>
      <c r="AH123">
        <f t="shared" si="28"/>
        <v>0</v>
      </c>
      <c r="AK123">
        <f>K123*Interface!$C$6+L123*Interface!$C$7+W123*Interface!$C$8+AF123*Interface!$C$9+U123*Interface!$C$13+X123*Parameter!$B$6</f>
        <v>7085280</v>
      </c>
    </row>
    <row r="124" spans="1:37" x14ac:dyDescent="0.2">
      <c r="A124">
        <v>115</v>
      </c>
      <c r="B124">
        <f>IF(Daten!E119-(Interface!$F$22+Interface!$F$23+Interface!$F$24)&gt;0,Daten!E119-(Interface!$F$22+Interface!$F$23+Interface!$F$24),0)</f>
        <v>1878.0199743890166</v>
      </c>
      <c r="C124">
        <f>IF($B124=0,Daten!$E119*C$6,Interface!$F$22)</f>
        <v>0</v>
      </c>
      <c r="D124">
        <f>IF($B124=0,Daten!$E119*D$6,Interface!$F$23)</f>
        <v>0</v>
      </c>
      <c r="E124">
        <f>IF($B124=0,Daten!$E119*E$6,Interface!$F$24)</f>
        <v>0</v>
      </c>
      <c r="F124">
        <f>C124*Interface!$B$22</f>
        <v>0</v>
      </c>
      <c r="G124">
        <f>D124*Interface!$E$23+E124*Interface!$E$24</f>
        <v>0</v>
      </c>
      <c r="H124" s="1">
        <f>C124*Interface!$D$22+D124*Interface!$D$23+E124*Interface!$D$24+B124*Parameter!$B$6</f>
        <v>18780199.743890166</v>
      </c>
      <c r="J124">
        <f>F124+Daten!B119</f>
        <v>688.47199999999998</v>
      </c>
      <c r="K124">
        <f>Interface!$E$6*Daten!H119</f>
        <v>0</v>
      </c>
      <c r="L124">
        <f>Interface!$E$7*Daten!K119</f>
        <v>0</v>
      </c>
      <c r="M124">
        <f t="shared" si="17"/>
        <v>0</v>
      </c>
      <c r="N124">
        <f>Interface!$E$8</f>
        <v>0</v>
      </c>
      <c r="O124">
        <f>Interface!$E$13</f>
        <v>0</v>
      </c>
      <c r="P124">
        <f t="shared" si="18"/>
        <v>0</v>
      </c>
      <c r="Q124">
        <f t="shared" si="32"/>
        <v>0</v>
      </c>
      <c r="R124">
        <f t="shared" si="20"/>
        <v>688.47199999999998</v>
      </c>
      <c r="S124">
        <f t="shared" si="29"/>
        <v>0</v>
      </c>
      <c r="T124">
        <f t="shared" si="30"/>
        <v>0</v>
      </c>
      <c r="U124">
        <f t="shared" si="31"/>
        <v>0</v>
      </c>
      <c r="V124">
        <f t="shared" si="21"/>
        <v>688.47199999999998</v>
      </c>
      <c r="W124">
        <f t="shared" si="22"/>
        <v>0</v>
      </c>
      <c r="X124">
        <f t="shared" si="23"/>
        <v>688.47199999999998</v>
      </c>
      <c r="Y124">
        <f t="shared" si="24"/>
        <v>0</v>
      </c>
      <c r="Z124">
        <f t="shared" si="25"/>
        <v>0</v>
      </c>
      <c r="AA124">
        <f t="shared" si="26"/>
        <v>0</v>
      </c>
      <c r="AB124">
        <f t="shared" si="27"/>
        <v>0</v>
      </c>
      <c r="AC124">
        <f>W124*Interface!$D$8+M124*Interface!$D$9+L124*Interface!$D$7+K124*Interface!$D$6+U124*Interface!$D$13</f>
        <v>0</v>
      </c>
      <c r="AF124">
        <f>Daten!I119*Interface!$E$9</f>
        <v>0</v>
      </c>
      <c r="AG124">
        <f>Interface!$B$17*Interface!$D$17</f>
        <v>0</v>
      </c>
      <c r="AH124">
        <f t="shared" si="28"/>
        <v>0</v>
      </c>
      <c r="AK124">
        <f>K124*Interface!$C$6+L124*Interface!$C$7+W124*Interface!$C$8+AF124*Interface!$C$9+U124*Interface!$C$13+X124*Parameter!$B$6</f>
        <v>6884720</v>
      </c>
    </row>
    <row r="125" spans="1:37" x14ac:dyDescent="0.2">
      <c r="A125">
        <v>116</v>
      </c>
      <c r="B125">
        <f>IF(Daten!E120-(Interface!$F$22+Interface!$F$23+Interface!$F$24)&gt;0,Daten!E120-(Interface!$F$22+Interface!$F$23+Interface!$F$24),0)</f>
        <v>1824.0802888220903</v>
      </c>
      <c r="C125">
        <f>IF($B125=0,Daten!$E120*C$6,Interface!$F$22)</f>
        <v>0</v>
      </c>
      <c r="D125">
        <f>IF($B125=0,Daten!$E120*D$6,Interface!$F$23)</f>
        <v>0</v>
      </c>
      <c r="E125">
        <f>IF($B125=0,Daten!$E120*E$6,Interface!$F$24)</f>
        <v>0</v>
      </c>
      <c r="F125">
        <f>C125*Interface!$B$22</f>
        <v>0</v>
      </c>
      <c r="G125">
        <f>D125*Interface!$E$23+E125*Interface!$E$24</f>
        <v>0</v>
      </c>
      <c r="H125" s="1">
        <f>C125*Interface!$D$22+D125*Interface!$D$23+E125*Interface!$D$24+B125*Parameter!$B$6</f>
        <v>18240802.888220903</v>
      </c>
      <c r="J125">
        <f>F125+Daten!B120</f>
        <v>639.88800000000003</v>
      </c>
      <c r="K125">
        <f>Interface!$E$6*Daten!H120</f>
        <v>0</v>
      </c>
      <c r="L125">
        <f>Interface!$E$7*Daten!K120</f>
        <v>0</v>
      </c>
      <c r="M125">
        <f t="shared" si="17"/>
        <v>0</v>
      </c>
      <c r="N125">
        <f>Interface!$E$8</f>
        <v>0</v>
      </c>
      <c r="O125">
        <f>Interface!$E$13</f>
        <v>0</v>
      </c>
      <c r="P125">
        <f t="shared" si="18"/>
        <v>0</v>
      </c>
      <c r="Q125">
        <f t="shared" si="32"/>
        <v>0</v>
      </c>
      <c r="R125">
        <f t="shared" si="20"/>
        <v>639.88800000000003</v>
      </c>
      <c r="S125">
        <f t="shared" si="29"/>
        <v>0</v>
      </c>
      <c r="T125">
        <f t="shared" si="30"/>
        <v>0</v>
      </c>
      <c r="U125">
        <f t="shared" si="31"/>
        <v>0</v>
      </c>
      <c r="V125">
        <f t="shared" si="21"/>
        <v>639.88800000000003</v>
      </c>
      <c r="W125">
        <f t="shared" si="22"/>
        <v>0</v>
      </c>
      <c r="X125">
        <f t="shared" si="23"/>
        <v>639.88800000000003</v>
      </c>
      <c r="Y125">
        <f t="shared" si="24"/>
        <v>0</v>
      </c>
      <c r="Z125">
        <f t="shared" si="25"/>
        <v>0</v>
      </c>
      <c r="AA125">
        <f t="shared" si="26"/>
        <v>0</v>
      </c>
      <c r="AB125">
        <f t="shared" si="27"/>
        <v>0</v>
      </c>
      <c r="AC125">
        <f>W125*Interface!$D$8+M125*Interface!$D$9+L125*Interface!$D$7+K125*Interface!$D$6+U125*Interface!$D$13</f>
        <v>0</v>
      </c>
      <c r="AF125">
        <f>Daten!I120*Interface!$E$9</f>
        <v>0</v>
      </c>
      <c r="AG125">
        <f>Interface!$B$17*Interface!$D$17</f>
        <v>0</v>
      </c>
      <c r="AH125">
        <f t="shared" si="28"/>
        <v>0</v>
      </c>
      <c r="AK125">
        <f>K125*Interface!$C$6+L125*Interface!$C$7+W125*Interface!$C$8+AF125*Interface!$C$9+U125*Interface!$C$13+X125*Parameter!$B$6</f>
        <v>6398880</v>
      </c>
    </row>
    <row r="126" spans="1:37" x14ac:dyDescent="0.2">
      <c r="A126">
        <v>117</v>
      </c>
      <c r="B126">
        <f>IF(Daten!E121-(Interface!$F$22+Interface!$F$23+Interface!$F$24)&gt;0,Daten!E121-(Interface!$F$22+Interface!$F$23+Interface!$F$24),0)</f>
        <v>1785.2066672757198</v>
      </c>
      <c r="C126">
        <f>IF($B126=0,Daten!$E121*C$6,Interface!$F$22)</f>
        <v>0</v>
      </c>
      <c r="D126">
        <f>IF($B126=0,Daten!$E121*D$6,Interface!$F$23)</f>
        <v>0</v>
      </c>
      <c r="E126">
        <f>IF($B126=0,Daten!$E121*E$6,Interface!$F$24)</f>
        <v>0</v>
      </c>
      <c r="F126">
        <f>C126*Interface!$B$22</f>
        <v>0</v>
      </c>
      <c r="G126">
        <f>D126*Interface!$E$23+E126*Interface!$E$24</f>
        <v>0</v>
      </c>
      <c r="H126" s="1">
        <f>C126*Interface!$D$22+D126*Interface!$D$23+E126*Interface!$D$24+B126*Parameter!$B$6</f>
        <v>17852066.672757197</v>
      </c>
      <c r="J126">
        <f>F126+Daten!B121</f>
        <v>611.01599999999996</v>
      </c>
      <c r="K126">
        <f>Interface!$E$6*Daten!H121</f>
        <v>0</v>
      </c>
      <c r="L126">
        <f>Interface!$E$7*Daten!K121</f>
        <v>0</v>
      </c>
      <c r="M126">
        <f t="shared" si="17"/>
        <v>0</v>
      </c>
      <c r="N126">
        <f>Interface!$E$8</f>
        <v>0</v>
      </c>
      <c r="O126">
        <f>Interface!$E$13</f>
        <v>0</v>
      </c>
      <c r="P126">
        <f t="shared" si="18"/>
        <v>0</v>
      </c>
      <c r="Q126">
        <f t="shared" si="32"/>
        <v>0</v>
      </c>
      <c r="R126">
        <f t="shared" si="20"/>
        <v>611.01599999999996</v>
      </c>
      <c r="S126">
        <f t="shared" si="29"/>
        <v>0</v>
      </c>
      <c r="T126">
        <f t="shared" si="30"/>
        <v>0</v>
      </c>
      <c r="U126">
        <f t="shared" si="31"/>
        <v>0</v>
      </c>
      <c r="V126">
        <f t="shared" si="21"/>
        <v>611.01599999999996</v>
      </c>
      <c r="W126">
        <f t="shared" si="22"/>
        <v>0</v>
      </c>
      <c r="X126">
        <f t="shared" si="23"/>
        <v>611.01599999999996</v>
      </c>
      <c r="Y126">
        <f t="shared" si="24"/>
        <v>0</v>
      </c>
      <c r="Z126">
        <f t="shared" si="25"/>
        <v>0</v>
      </c>
      <c r="AA126">
        <f t="shared" si="26"/>
        <v>0</v>
      </c>
      <c r="AB126">
        <f t="shared" si="27"/>
        <v>0</v>
      </c>
      <c r="AC126">
        <f>W126*Interface!$D$8+M126*Interface!$D$9+L126*Interface!$D$7+K126*Interface!$D$6+U126*Interface!$D$13</f>
        <v>0</v>
      </c>
      <c r="AF126">
        <f>Daten!I121*Interface!$E$9</f>
        <v>0</v>
      </c>
      <c r="AG126">
        <f>Interface!$B$17*Interface!$D$17</f>
        <v>0</v>
      </c>
      <c r="AH126">
        <f t="shared" si="28"/>
        <v>0</v>
      </c>
      <c r="AK126">
        <f>K126*Interface!$C$6+L126*Interface!$C$7+W126*Interface!$C$8+AF126*Interface!$C$9+U126*Interface!$C$13+X126*Parameter!$B$6</f>
        <v>6110160</v>
      </c>
    </row>
    <row r="127" spans="1:37" x14ac:dyDescent="0.2">
      <c r="A127">
        <v>118</v>
      </c>
      <c r="B127">
        <f>IF(Daten!E122-(Interface!$F$22+Interface!$F$23+Interface!$F$24)&gt;0,Daten!E122-(Interface!$F$22+Interface!$F$23+Interface!$F$24),0)</f>
        <v>1787.0403106851184</v>
      </c>
      <c r="C127">
        <f>IF($B127=0,Daten!$E122*C$6,Interface!$F$22)</f>
        <v>0</v>
      </c>
      <c r="D127">
        <f>IF($B127=0,Daten!$E122*D$6,Interface!$F$23)</f>
        <v>0</v>
      </c>
      <c r="E127">
        <f>IF($B127=0,Daten!$E122*E$6,Interface!$F$24)</f>
        <v>0</v>
      </c>
      <c r="F127">
        <f>C127*Interface!$B$22</f>
        <v>0</v>
      </c>
      <c r="G127">
        <f>D127*Interface!$E$23+E127*Interface!$E$24</f>
        <v>0</v>
      </c>
      <c r="H127" s="1">
        <f>C127*Interface!$D$22+D127*Interface!$D$23+E127*Interface!$D$24+B127*Parameter!$B$6</f>
        <v>17870403.106851183</v>
      </c>
      <c r="J127">
        <f>F127+Daten!B122</f>
        <v>568.58400000000006</v>
      </c>
      <c r="K127">
        <f>Interface!$E$6*Daten!H122</f>
        <v>0</v>
      </c>
      <c r="L127">
        <f>Interface!$E$7*Daten!K122</f>
        <v>0</v>
      </c>
      <c r="M127">
        <f t="shared" si="17"/>
        <v>0</v>
      </c>
      <c r="N127">
        <f>Interface!$E$8</f>
        <v>0</v>
      </c>
      <c r="O127">
        <f>Interface!$E$13</f>
        <v>0</v>
      </c>
      <c r="P127">
        <f t="shared" si="18"/>
        <v>0</v>
      </c>
      <c r="Q127">
        <f t="shared" si="32"/>
        <v>0</v>
      </c>
      <c r="R127">
        <f t="shared" si="20"/>
        <v>568.58400000000006</v>
      </c>
      <c r="S127">
        <f t="shared" si="29"/>
        <v>0</v>
      </c>
      <c r="T127">
        <f t="shared" si="30"/>
        <v>0</v>
      </c>
      <c r="U127">
        <f t="shared" si="31"/>
        <v>0</v>
      </c>
      <c r="V127">
        <f t="shared" si="21"/>
        <v>568.58400000000006</v>
      </c>
      <c r="W127">
        <f t="shared" si="22"/>
        <v>0</v>
      </c>
      <c r="X127">
        <f t="shared" si="23"/>
        <v>568.58400000000006</v>
      </c>
      <c r="Y127">
        <f t="shared" si="24"/>
        <v>0</v>
      </c>
      <c r="Z127">
        <f t="shared" si="25"/>
        <v>0</v>
      </c>
      <c r="AA127">
        <f t="shared" si="26"/>
        <v>0</v>
      </c>
      <c r="AB127">
        <f t="shared" si="27"/>
        <v>0</v>
      </c>
      <c r="AC127">
        <f>W127*Interface!$D$8+M127*Interface!$D$9+L127*Interface!$D$7+K127*Interface!$D$6+U127*Interface!$D$13</f>
        <v>0</v>
      </c>
      <c r="AF127">
        <f>Daten!I122*Interface!$E$9</f>
        <v>0</v>
      </c>
      <c r="AG127">
        <f>Interface!$B$17*Interface!$D$17</f>
        <v>0</v>
      </c>
      <c r="AH127">
        <f t="shared" si="28"/>
        <v>0</v>
      </c>
      <c r="AK127">
        <f>K127*Interface!$C$6+L127*Interface!$C$7+W127*Interface!$C$8+AF127*Interface!$C$9+U127*Interface!$C$13+X127*Parameter!$B$6</f>
        <v>5685840.0000000009</v>
      </c>
    </row>
    <row r="128" spans="1:37" x14ac:dyDescent="0.2">
      <c r="A128">
        <v>119</v>
      </c>
      <c r="B128">
        <f>IF(Daten!E123-(Interface!$F$22+Interface!$F$23+Interface!$F$24)&gt;0,Daten!E123-(Interface!$F$22+Interface!$F$23+Interface!$F$24),0)</f>
        <v>1540.4813805919482</v>
      </c>
      <c r="C128">
        <f>IF($B128=0,Daten!$E123*C$6,Interface!$F$22)</f>
        <v>0</v>
      </c>
      <c r="D128">
        <f>IF($B128=0,Daten!$E123*D$6,Interface!$F$23)</f>
        <v>0</v>
      </c>
      <c r="E128">
        <f>IF($B128=0,Daten!$E123*E$6,Interface!$F$24)</f>
        <v>0</v>
      </c>
      <c r="F128">
        <f>C128*Interface!$B$22</f>
        <v>0</v>
      </c>
      <c r="G128">
        <f>D128*Interface!$E$23+E128*Interface!$E$24</f>
        <v>0</v>
      </c>
      <c r="H128" s="1">
        <f>C128*Interface!$D$22+D128*Interface!$D$23+E128*Interface!$D$24+B128*Parameter!$B$6</f>
        <v>15404813.805919481</v>
      </c>
      <c r="J128">
        <f>F128+Daten!B123</f>
        <v>561.55200000000002</v>
      </c>
      <c r="K128">
        <f>Interface!$E$6*Daten!H123</f>
        <v>0</v>
      </c>
      <c r="L128">
        <f>Interface!$E$7*Daten!K123</f>
        <v>0</v>
      </c>
      <c r="M128">
        <f t="shared" si="17"/>
        <v>0</v>
      </c>
      <c r="N128">
        <f>Interface!$E$8</f>
        <v>0</v>
      </c>
      <c r="O128">
        <f>Interface!$E$13</f>
        <v>0</v>
      </c>
      <c r="P128">
        <f t="shared" si="18"/>
        <v>0</v>
      </c>
      <c r="Q128">
        <f t="shared" si="32"/>
        <v>0</v>
      </c>
      <c r="R128">
        <f t="shared" si="20"/>
        <v>561.55200000000002</v>
      </c>
      <c r="S128">
        <f t="shared" si="29"/>
        <v>0</v>
      </c>
      <c r="T128">
        <f t="shared" si="30"/>
        <v>0</v>
      </c>
      <c r="U128">
        <f t="shared" si="31"/>
        <v>0</v>
      </c>
      <c r="V128">
        <f t="shared" si="21"/>
        <v>561.55200000000002</v>
      </c>
      <c r="W128">
        <f t="shared" si="22"/>
        <v>0</v>
      </c>
      <c r="X128">
        <f t="shared" si="23"/>
        <v>561.55200000000002</v>
      </c>
      <c r="Y128">
        <f t="shared" si="24"/>
        <v>0</v>
      </c>
      <c r="Z128">
        <f t="shared" si="25"/>
        <v>0</v>
      </c>
      <c r="AA128">
        <f t="shared" si="26"/>
        <v>0</v>
      </c>
      <c r="AB128">
        <f t="shared" si="27"/>
        <v>0</v>
      </c>
      <c r="AC128">
        <f>W128*Interface!$D$8+M128*Interface!$D$9+L128*Interface!$D$7+K128*Interface!$D$6+U128*Interface!$D$13</f>
        <v>0</v>
      </c>
      <c r="AF128">
        <f>Daten!I123*Interface!$E$9</f>
        <v>0</v>
      </c>
      <c r="AG128">
        <f>Interface!$B$17*Interface!$D$17</f>
        <v>0</v>
      </c>
      <c r="AH128">
        <f t="shared" si="28"/>
        <v>0</v>
      </c>
      <c r="AK128">
        <f>K128*Interface!$C$6+L128*Interface!$C$7+W128*Interface!$C$8+AF128*Interface!$C$9+U128*Interface!$C$13+X128*Parameter!$B$6</f>
        <v>5615520</v>
      </c>
    </row>
    <row r="129" spans="1:37" x14ac:dyDescent="0.2">
      <c r="A129">
        <v>120</v>
      </c>
      <c r="B129">
        <f>IF(Daten!E124-(Interface!$F$22+Interface!$F$23+Interface!$F$24)&gt;0,Daten!E124-(Interface!$F$22+Interface!$F$23+Interface!$F$24),0)</f>
        <v>1028.7761481128616</v>
      </c>
      <c r="C129">
        <f>IF($B129=0,Daten!$E124*C$6,Interface!$F$22)</f>
        <v>0</v>
      </c>
      <c r="D129">
        <f>IF($B129=0,Daten!$E124*D$6,Interface!$F$23)</f>
        <v>0</v>
      </c>
      <c r="E129">
        <f>IF($B129=0,Daten!$E124*E$6,Interface!$F$24)</f>
        <v>0</v>
      </c>
      <c r="F129">
        <f>C129*Interface!$B$22</f>
        <v>0</v>
      </c>
      <c r="G129">
        <f>D129*Interface!$E$23+E129*Interface!$E$24</f>
        <v>0</v>
      </c>
      <c r="H129" s="1">
        <f>C129*Interface!$D$22+D129*Interface!$D$23+E129*Interface!$D$24+B129*Parameter!$B$6</f>
        <v>10287761.481128616</v>
      </c>
      <c r="J129">
        <f>F129+Daten!B124</f>
        <v>527.60800000000006</v>
      </c>
      <c r="K129">
        <f>Interface!$E$6*Daten!H124</f>
        <v>0</v>
      </c>
      <c r="L129">
        <f>Interface!$E$7*Daten!K124</f>
        <v>0</v>
      </c>
      <c r="M129">
        <f t="shared" si="17"/>
        <v>0</v>
      </c>
      <c r="N129">
        <f>Interface!$E$8</f>
        <v>0</v>
      </c>
      <c r="O129">
        <f>Interface!$E$13</f>
        <v>0</v>
      </c>
      <c r="P129">
        <f t="shared" si="18"/>
        <v>0</v>
      </c>
      <c r="Q129">
        <f t="shared" si="32"/>
        <v>0</v>
      </c>
      <c r="R129">
        <f t="shared" si="20"/>
        <v>527.60800000000006</v>
      </c>
      <c r="S129">
        <f t="shared" si="29"/>
        <v>0</v>
      </c>
      <c r="T129">
        <f t="shared" si="30"/>
        <v>0</v>
      </c>
      <c r="U129">
        <f t="shared" si="31"/>
        <v>0</v>
      </c>
      <c r="V129">
        <f t="shared" si="21"/>
        <v>527.60800000000006</v>
      </c>
      <c r="W129">
        <f t="shared" si="22"/>
        <v>0</v>
      </c>
      <c r="X129">
        <f t="shared" si="23"/>
        <v>527.60800000000006</v>
      </c>
      <c r="Y129">
        <f t="shared" si="24"/>
        <v>0</v>
      </c>
      <c r="Z129">
        <f t="shared" si="25"/>
        <v>0</v>
      </c>
      <c r="AA129">
        <f t="shared" si="26"/>
        <v>0</v>
      </c>
      <c r="AB129">
        <f t="shared" si="27"/>
        <v>0</v>
      </c>
      <c r="AC129">
        <f>W129*Interface!$D$8+M129*Interface!$D$9+L129*Interface!$D$7+K129*Interface!$D$6+U129*Interface!$D$13</f>
        <v>0</v>
      </c>
      <c r="AF129">
        <f>Daten!I124*Interface!$E$9</f>
        <v>0</v>
      </c>
      <c r="AG129">
        <f>Interface!$B$17*Interface!$D$17</f>
        <v>0</v>
      </c>
      <c r="AH129">
        <f t="shared" si="28"/>
        <v>0</v>
      </c>
      <c r="AK129">
        <f>K129*Interface!$C$6+L129*Interface!$C$7+W129*Interface!$C$8+AF129*Interface!$C$9+U129*Interface!$C$13+X129*Parameter!$B$6</f>
        <v>5276080.0000000009</v>
      </c>
    </row>
    <row r="130" spans="1:37" x14ac:dyDescent="0.2">
      <c r="A130">
        <v>121</v>
      </c>
      <c r="B130">
        <f>IF(Daten!E125-(Interface!$F$22+Interface!$F$23+Interface!$F$24)&gt;0,Daten!E125-(Interface!$F$22+Interface!$F$23+Interface!$F$24),0)</f>
        <v>520.89378569098085</v>
      </c>
      <c r="C130">
        <f>IF($B130=0,Daten!$E125*C$6,Interface!$F$22)</f>
        <v>0</v>
      </c>
      <c r="D130">
        <f>IF($B130=0,Daten!$E125*D$6,Interface!$F$23)</f>
        <v>0</v>
      </c>
      <c r="E130">
        <f>IF($B130=0,Daten!$E125*E$6,Interface!$F$24)</f>
        <v>0</v>
      </c>
      <c r="F130">
        <f>C130*Interface!$B$22</f>
        <v>0</v>
      </c>
      <c r="G130">
        <f>D130*Interface!$E$23+E130*Interface!$E$24</f>
        <v>0</v>
      </c>
      <c r="H130" s="1">
        <f>C130*Interface!$D$22+D130*Interface!$D$23+E130*Interface!$D$24+B130*Parameter!$B$6</f>
        <v>5208937.8569098087</v>
      </c>
      <c r="J130">
        <f>F130+Daten!B125</f>
        <v>501.096</v>
      </c>
      <c r="K130">
        <f>Interface!$E$6*Daten!H125</f>
        <v>0</v>
      </c>
      <c r="L130">
        <f>Interface!$E$7*Daten!K125</f>
        <v>0</v>
      </c>
      <c r="M130">
        <f t="shared" si="17"/>
        <v>0</v>
      </c>
      <c r="N130">
        <f>Interface!$E$8</f>
        <v>0</v>
      </c>
      <c r="O130">
        <f>Interface!$E$13</f>
        <v>0</v>
      </c>
      <c r="P130">
        <f t="shared" si="18"/>
        <v>0</v>
      </c>
      <c r="Q130">
        <f t="shared" si="32"/>
        <v>0</v>
      </c>
      <c r="R130">
        <f t="shared" si="20"/>
        <v>501.096</v>
      </c>
      <c r="S130">
        <f t="shared" si="29"/>
        <v>0</v>
      </c>
      <c r="T130">
        <f t="shared" si="30"/>
        <v>0</v>
      </c>
      <c r="U130">
        <f t="shared" si="31"/>
        <v>0</v>
      </c>
      <c r="V130">
        <f t="shared" si="21"/>
        <v>501.096</v>
      </c>
      <c r="W130">
        <f t="shared" si="22"/>
        <v>0</v>
      </c>
      <c r="X130">
        <f t="shared" si="23"/>
        <v>501.096</v>
      </c>
      <c r="Y130">
        <f t="shared" si="24"/>
        <v>0</v>
      </c>
      <c r="Z130">
        <f t="shared" si="25"/>
        <v>0</v>
      </c>
      <c r="AA130">
        <f t="shared" si="26"/>
        <v>0</v>
      </c>
      <c r="AB130">
        <f t="shared" si="27"/>
        <v>0</v>
      </c>
      <c r="AC130">
        <f>W130*Interface!$D$8+M130*Interface!$D$9+L130*Interface!$D$7+K130*Interface!$D$6+U130*Interface!$D$13</f>
        <v>0</v>
      </c>
      <c r="AF130">
        <f>Daten!I125*Interface!$E$9</f>
        <v>0</v>
      </c>
      <c r="AG130">
        <f>Interface!$B$17*Interface!$D$17</f>
        <v>0</v>
      </c>
      <c r="AH130">
        <f t="shared" si="28"/>
        <v>0</v>
      </c>
      <c r="AK130">
        <f>K130*Interface!$C$6+L130*Interface!$C$7+W130*Interface!$C$8+AF130*Interface!$C$9+U130*Interface!$C$13+X130*Parameter!$B$6</f>
        <v>5010960</v>
      </c>
    </row>
    <row r="131" spans="1:37" x14ac:dyDescent="0.2">
      <c r="A131">
        <v>122</v>
      </c>
      <c r="B131">
        <f>IF(Daten!E126-(Interface!$F$22+Interface!$F$23+Interface!$F$24)&gt;0,Daten!E126-(Interface!$F$22+Interface!$F$23+Interface!$F$24),0)</f>
        <v>184.67464634662801</v>
      </c>
      <c r="C131">
        <f>IF($B131=0,Daten!$E126*C$6,Interface!$F$22)</f>
        <v>0</v>
      </c>
      <c r="D131">
        <f>IF($B131=0,Daten!$E126*D$6,Interface!$F$23)</f>
        <v>0</v>
      </c>
      <c r="E131">
        <f>IF($B131=0,Daten!$E126*E$6,Interface!$F$24)</f>
        <v>0</v>
      </c>
      <c r="F131">
        <f>C131*Interface!$B$22</f>
        <v>0</v>
      </c>
      <c r="G131">
        <f>D131*Interface!$E$23+E131*Interface!$E$24</f>
        <v>0</v>
      </c>
      <c r="H131" s="1">
        <f>C131*Interface!$D$22+D131*Interface!$D$23+E131*Interface!$D$24+B131*Parameter!$B$6</f>
        <v>1846746.4634662801</v>
      </c>
      <c r="J131">
        <f>F131+Daten!B126</f>
        <v>482.23199999999997</v>
      </c>
      <c r="K131">
        <f>Interface!$E$6*Daten!H126</f>
        <v>0</v>
      </c>
      <c r="L131">
        <f>Interface!$E$7*Daten!K126</f>
        <v>0</v>
      </c>
      <c r="M131">
        <f t="shared" si="17"/>
        <v>0</v>
      </c>
      <c r="N131">
        <f>Interface!$E$8</f>
        <v>0</v>
      </c>
      <c r="O131">
        <f>Interface!$E$13</f>
        <v>0</v>
      </c>
      <c r="P131">
        <f t="shared" si="18"/>
        <v>0</v>
      </c>
      <c r="Q131">
        <f t="shared" si="32"/>
        <v>0</v>
      </c>
      <c r="R131">
        <f t="shared" si="20"/>
        <v>482.23199999999997</v>
      </c>
      <c r="S131">
        <f t="shared" si="29"/>
        <v>0</v>
      </c>
      <c r="T131">
        <f t="shared" si="30"/>
        <v>0</v>
      </c>
      <c r="U131">
        <f t="shared" si="31"/>
        <v>0</v>
      </c>
      <c r="V131">
        <f t="shared" si="21"/>
        <v>482.23199999999997</v>
      </c>
      <c r="W131">
        <f t="shared" si="22"/>
        <v>0</v>
      </c>
      <c r="X131">
        <f t="shared" si="23"/>
        <v>482.23199999999997</v>
      </c>
      <c r="Y131">
        <f t="shared" si="24"/>
        <v>0</v>
      </c>
      <c r="Z131">
        <f t="shared" si="25"/>
        <v>0</v>
      </c>
      <c r="AA131">
        <f t="shared" si="26"/>
        <v>0</v>
      </c>
      <c r="AB131">
        <f t="shared" si="27"/>
        <v>0</v>
      </c>
      <c r="AC131">
        <f>W131*Interface!$D$8+M131*Interface!$D$9+L131*Interface!$D$7+K131*Interface!$D$6+U131*Interface!$D$13</f>
        <v>0</v>
      </c>
      <c r="AF131">
        <f>Daten!I126*Interface!$E$9</f>
        <v>0</v>
      </c>
      <c r="AG131">
        <f>Interface!$B$17*Interface!$D$17</f>
        <v>0</v>
      </c>
      <c r="AH131">
        <f t="shared" si="28"/>
        <v>0</v>
      </c>
      <c r="AK131">
        <f>K131*Interface!$C$6+L131*Interface!$C$7+W131*Interface!$C$8+AF131*Interface!$C$9+U131*Interface!$C$13+X131*Parameter!$B$6</f>
        <v>4822320</v>
      </c>
    </row>
    <row r="132" spans="1:37" x14ac:dyDescent="0.2">
      <c r="A132">
        <v>123</v>
      </c>
      <c r="B132">
        <f>IF(Daten!E127-(Interface!$F$22+Interface!$F$23+Interface!$F$24)&gt;0,Daten!E127-(Interface!$F$22+Interface!$F$23+Interface!$F$24),0)</f>
        <v>176.55025168680859</v>
      </c>
      <c r="C132">
        <f>IF($B132=0,Daten!$E127*C$6,Interface!$F$22)</f>
        <v>0</v>
      </c>
      <c r="D132">
        <f>IF($B132=0,Daten!$E127*D$6,Interface!$F$23)</f>
        <v>0</v>
      </c>
      <c r="E132">
        <f>IF($B132=0,Daten!$E127*E$6,Interface!$F$24)</f>
        <v>0</v>
      </c>
      <c r="F132">
        <f>C132*Interface!$B$22</f>
        <v>0</v>
      </c>
      <c r="G132">
        <f>D132*Interface!$E$23+E132*Interface!$E$24</f>
        <v>0</v>
      </c>
      <c r="H132" s="1">
        <f>C132*Interface!$D$22+D132*Interface!$D$23+E132*Interface!$D$24+B132*Parameter!$B$6</f>
        <v>1765502.5168680858</v>
      </c>
      <c r="J132">
        <f>F132+Daten!B127</f>
        <v>470.34400000000005</v>
      </c>
      <c r="K132">
        <f>Interface!$E$6*Daten!H127</f>
        <v>0</v>
      </c>
      <c r="L132">
        <f>Interface!$E$7*Daten!K127</f>
        <v>0</v>
      </c>
      <c r="M132">
        <f t="shared" si="17"/>
        <v>0</v>
      </c>
      <c r="N132">
        <f>Interface!$E$8</f>
        <v>0</v>
      </c>
      <c r="O132">
        <f>Interface!$E$13</f>
        <v>0</v>
      </c>
      <c r="P132">
        <f t="shared" si="18"/>
        <v>0</v>
      </c>
      <c r="Q132">
        <f t="shared" si="32"/>
        <v>0</v>
      </c>
      <c r="R132">
        <f t="shared" si="20"/>
        <v>470.34400000000005</v>
      </c>
      <c r="S132">
        <f t="shared" si="29"/>
        <v>0</v>
      </c>
      <c r="T132">
        <f t="shared" si="30"/>
        <v>0</v>
      </c>
      <c r="U132">
        <f t="shared" si="31"/>
        <v>0</v>
      </c>
      <c r="V132">
        <f t="shared" si="21"/>
        <v>470.34400000000005</v>
      </c>
      <c r="W132">
        <f t="shared" si="22"/>
        <v>0</v>
      </c>
      <c r="X132">
        <f t="shared" si="23"/>
        <v>470.34400000000005</v>
      </c>
      <c r="Y132">
        <f t="shared" si="24"/>
        <v>0</v>
      </c>
      <c r="Z132">
        <f t="shared" si="25"/>
        <v>0</v>
      </c>
      <c r="AA132">
        <f t="shared" si="26"/>
        <v>0</v>
      </c>
      <c r="AB132">
        <f t="shared" si="27"/>
        <v>0</v>
      </c>
      <c r="AC132">
        <f>W132*Interface!$D$8+M132*Interface!$D$9+L132*Interface!$D$7+K132*Interface!$D$6+U132*Interface!$D$13</f>
        <v>0</v>
      </c>
      <c r="AF132">
        <f>Daten!I127*Interface!$E$9</f>
        <v>0</v>
      </c>
      <c r="AG132">
        <f>Interface!$B$17*Interface!$D$17</f>
        <v>0</v>
      </c>
      <c r="AH132">
        <f t="shared" si="28"/>
        <v>0</v>
      </c>
      <c r="AK132">
        <f>K132*Interface!$C$6+L132*Interface!$C$7+W132*Interface!$C$8+AF132*Interface!$C$9+U132*Interface!$C$13+X132*Parameter!$B$6</f>
        <v>4703440.0000000009</v>
      </c>
    </row>
    <row r="133" spans="1:37" x14ac:dyDescent="0.2">
      <c r="A133">
        <v>124</v>
      </c>
      <c r="B133">
        <f>IF(Daten!E128-(Interface!$F$22+Interface!$F$23+Interface!$F$24)&gt;0,Daten!E128-(Interface!$F$22+Interface!$F$23+Interface!$F$24),0)</f>
        <v>193.28436084143772</v>
      </c>
      <c r="C133">
        <f>IF($B133=0,Daten!$E128*C$6,Interface!$F$22)</f>
        <v>0</v>
      </c>
      <c r="D133">
        <f>IF($B133=0,Daten!$E128*D$6,Interface!$F$23)</f>
        <v>0</v>
      </c>
      <c r="E133">
        <f>IF($B133=0,Daten!$E128*E$6,Interface!$F$24)</f>
        <v>0</v>
      </c>
      <c r="F133">
        <f>C133*Interface!$B$22</f>
        <v>0</v>
      </c>
      <c r="G133">
        <f>D133*Interface!$E$23+E133*Interface!$E$24</f>
        <v>0</v>
      </c>
      <c r="H133" s="1">
        <f>C133*Interface!$D$22+D133*Interface!$D$23+E133*Interface!$D$24+B133*Parameter!$B$6</f>
        <v>1932843.6084143771</v>
      </c>
      <c r="J133">
        <f>F133+Daten!B128</f>
        <v>456.92</v>
      </c>
      <c r="K133">
        <f>Interface!$E$6*Daten!H128</f>
        <v>0</v>
      </c>
      <c r="L133">
        <f>Interface!$E$7*Daten!K128</f>
        <v>0</v>
      </c>
      <c r="M133">
        <f t="shared" si="17"/>
        <v>0</v>
      </c>
      <c r="N133">
        <f>Interface!$E$8</f>
        <v>0</v>
      </c>
      <c r="O133">
        <f>Interface!$E$13</f>
        <v>0</v>
      </c>
      <c r="P133">
        <f t="shared" si="18"/>
        <v>0</v>
      </c>
      <c r="Q133">
        <f t="shared" si="32"/>
        <v>0</v>
      </c>
      <c r="R133">
        <f t="shared" si="20"/>
        <v>456.92</v>
      </c>
      <c r="S133">
        <f t="shared" si="29"/>
        <v>0</v>
      </c>
      <c r="T133">
        <f t="shared" si="30"/>
        <v>0</v>
      </c>
      <c r="U133">
        <f t="shared" si="31"/>
        <v>0</v>
      </c>
      <c r="V133">
        <f t="shared" si="21"/>
        <v>456.92</v>
      </c>
      <c r="W133">
        <f t="shared" si="22"/>
        <v>0</v>
      </c>
      <c r="X133">
        <f t="shared" si="23"/>
        <v>456.92</v>
      </c>
      <c r="Y133">
        <f t="shared" si="24"/>
        <v>0</v>
      </c>
      <c r="Z133">
        <f t="shared" si="25"/>
        <v>0</v>
      </c>
      <c r="AA133">
        <f t="shared" si="26"/>
        <v>0</v>
      </c>
      <c r="AB133">
        <f t="shared" si="27"/>
        <v>0</v>
      </c>
      <c r="AC133">
        <f>W133*Interface!$D$8+M133*Interface!$D$9+L133*Interface!$D$7+K133*Interface!$D$6+U133*Interface!$D$13</f>
        <v>0</v>
      </c>
      <c r="AF133">
        <f>Daten!I128*Interface!$E$9</f>
        <v>0</v>
      </c>
      <c r="AG133">
        <f>Interface!$B$17*Interface!$D$17</f>
        <v>0</v>
      </c>
      <c r="AH133">
        <f t="shared" si="28"/>
        <v>0</v>
      </c>
      <c r="AK133">
        <f>K133*Interface!$C$6+L133*Interface!$C$7+W133*Interface!$C$8+AF133*Interface!$C$9+U133*Interface!$C$13+X133*Parameter!$B$6</f>
        <v>4569200</v>
      </c>
    </row>
    <row r="134" spans="1:37" x14ac:dyDescent="0.2">
      <c r="A134">
        <v>125</v>
      </c>
      <c r="B134">
        <f>IF(Daten!E129-(Interface!$F$22+Interface!$F$23+Interface!$F$24)&gt;0,Daten!E129-(Interface!$F$22+Interface!$F$23+Interface!$F$24),0)</f>
        <v>254.3977850549141</v>
      </c>
      <c r="C134">
        <f>IF($B134=0,Daten!$E129*C$6,Interface!$F$22)</f>
        <v>0</v>
      </c>
      <c r="D134">
        <f>IF($B134=0,Daten!$E129*D$6,Interface!$F$23)</f>
        <v>0</v>
      </c>
      <c r="E134">
        <f>IF($B134=0,Daten!$E129*E$6,Interface!$F$24)</f>
        <v>0</v>
      </c>
      <c r="F134">
        <f>C134*Interface!$B$22</f>
        <v>0</v>
      </c>
      <c r="G134">
        <f>D134*Interface!$E$23+E134*Interface!$E$24</f>
        <v>0</v>
      </c>
      <c r="H134" s="1">
        <f>C134*Interface!$D$22+D134*Interface!$D$23+E134*Interface!$D$24+B134*Parameter!$B$6</f>
        <v>2543977.8505491409</v>
      </c>
      <c r="J134">
        <f>F134+Daten!B129</f>
        <v>451.26400000000001</v>
      </c>
      <c r="K134">
        <f>Interface!$E$6*Daten!H129</f>
        <v>0</v>
      </c>
      <c r="L134">
        <f>Interface!$E$7*Daten!K129</f>
        <v>0</v>
      </c>
      <c r="M134">
        <f t="shared" si="17"/>
        <v>0</v>
      </c>
      <c r="N134">
        <f>Interface!$E$8</f>
        <v>0</v>
      </c>
      <c r="O134">
        <f>Interface!$E$13</f>
        <v>0</v>
      </c>
      <c r="P134">
        <f t="shared" si="18"/>
        <v>0</v>
      </c>
      <c r="Q134">
        <f t="shared" si="32"/>
        <v>0</v>
      </c>
      <c r="R134">
        <f t="shared" si="20"/>
        <v>451.26400000000001</v>
      </c>
      <c r="S134">
        <f t="shared" si="29"/>
        <v>0</v>
      </c>
      <c r="T134">
        <f t="shared" si="30"/>
        <v>0</v>
      </c>
      <c r="U134">
        <f t="shared" si="31"/>
        <v>0</v>
      </c>
      <c r="V134">
        <f t="shared" si="21"/>
        <v>451.26400000000001</v>
      </c>
      <c r="W134">
        <f t="shared" si="22"/>
        <v>0</v>
      </c>
      <c r="X134">
        <f t="shared" si="23"/>
        <v>451.26400000000001</v>
      </c>
      <c r="Y134">
        <f t="shared" si="24"/>
        <v>0</v>
      </c>
      <c r="Z134">
        <f t="shared" si="25"/>
        <v>0</v>
      </c>
      <c r="AA134">
        <f t="shared" si="26"/>
        <v>0</v>
      </c>
      <c r="AB134">
        <f t="shared" si="27"/>
        <v>0</v>
      </c>
      <c r="AC134">
        <f>W134*Interface!$D$8+M134*Interface!$D$9+L134*Interface!$D$7+K134*Interface!$D$6+U134*Interface!$D$13</f>
        <v>0</v>
      </c>
      <c r="AF134">
        <f>Daten!I129*Interface!$E$9</f>
        <v>0</v>
      </c>
      <c r="AG134">
        <f>Interface!$B$17*Interface!$D$17</f>
        <v>0</v>
      </c>
      <c r="AH134">
        <f t="shared" si="28"/>
        <v>0</v>
      </c>
      <c r="AK134">
        <f>K134*Interface!$C$6+L134*Interface!$C$7+W134*Interface!$C$8+AF134*Interface!$C$9+U134*Interface!$C$13+X134*Parameter!$B$6</f>
        <v>4512640</v>
      </c>
    </row>
    <row r="135" spans="1:37" x14ac:dyDescent="0.2">
      <c r="A135">
        <v>126</v>
      </c>
      <c r="B135">
        <f>IF(Daten!E130-(Interface!$F$22+Interface!$F$23+Interface!$F$24)&gt;0,Daten!E130-(Interface!$F$22+Interface!$F$23+Interface!$F$24),0)</f>
        <v>466.56777095259605</v>
      </c>
      <c r="C135">
        <f>IF($B135=0,Daten!$E130*C$6,Interface!$F$22)</f>
        <v>0</v>
      </c>
      <c r="D135">
        <f>IF($B135=0,Daten!$E130*D$6,Interface!$F$23)</f>
        <v>0</v>
      </c>
      <c r="E135">
        <f>IF($B135=0,Daten!$E130*E$6,Interface!$F$24)</f>
        <v>0</v>
      </c>
      <c r="F135">
        <f>C135*Interface!$B$22</f>
        <v>0</v>
      </c>
      <c r="G135">
        <f>D135*Interface!$E$23+E135*Interface!$E$24</f>
        <v>0</v>
      </c>
      <c r="H135" s="1">
        <f>C135*Interface!$D$22+D135*Interface!$D$23+E135*Interface!$D$24+B135*Parameter!$B$6</f>
        <v>4665677.7095259605</v>
      </c>
      <c r="J135">
        <f>F135+Daten!B130</f>
        <v>467.36</v>
      </c>
      <c r="K135">
        <f>Interface!$E$6*Daten!H130</f>
        <v>0</v>
      </c>
      <c r="L135">
        <f>Interface!$E$7*Daten!K130</f>
        <v>0</v>
      </c>
      <c r="M135">
        <f t="shared" si="17"/>
        <v>0</v>
      </c>
      <c r="N135">
        <f>Interface!$E$8</f>
        <v>0</v>
      </c>
      <c r="O135">
        <f>Interface!$E$13</f>
        <v>0</v>
      </c>
      <c r="P135">
        <f t="shared" si="18"/>
        <v>0</v>
      </c>
      <c r="Q135">
        <f t="shared" si="32"/>
        <v>0</v>
      </c>
      <c r="R135">
        <f t="shared" si="20"/>
        <v>467.36</v>
      </c>
      <c r="S135">
        <f t="shared" si="29"/>
        <v>0</v>
      </c>
      <c r="T135">
        <f t="shared" si="30"/>
        <v>0</v>
      </c>
      <c r="U135">
        <f t="shared" si="31"/>
        <v>0</v>
      </c>
      <c r="V135">
        <f t="shared" si="21"/>
        <v>467.36</v>
      </c>
      <c r="W135">
        <f t="shared" si="22"/>
        <v>0</v>
      </c>
      <c r="X135">
        <f t="shared" si="23"/>
        <v>467.36</v>
      </c>
      <c r="Y135">
        <f t="shared" si="24"/>
        <v>0</v>
      </c>
      <c r="Z135">
        <f t="shared" si="25"/>
        <v>0</v>
      </c>
      <c r="AA135">
        <f t="shared" si="26"/>
        <v>0</v>
      </c>
      <c r="AB135">
        <f t="shared" si="27"/>
        <v>0</v>
      </c>
      <c r="AC135">
        <f>W135*Interface!$D$8+M135*Interface!$D$9+L135*Interface!$D$7+K135*Interface!$D$6+U135*Interface!$D$13</f>
        <v>0</v>
      </c>
      <c r="AF135">
        <f>Daten!I130*Interface!$E$9</f>
        <v>0</v>
      </c>
      <c r="AG135">
        <f>Interface!$B$17*Interface!$D$17</f>
        <v>0</v>
      </c>
      <c r="AH135">
        <f t="shared" si="28"/>
        <v>0</v>
      </c>
      <c r="AK135">
        <f>K135*Interface!$C$6+L135*Interface!$C$7+W135*Interface!$C$8+AF135*Interface!$C$9+U135*Interface!$C$13+X135*Parameter!$B$6</f>
        <v>4673600</v>
      </c>
    </row>
    <row r="136" spans="1:37" x14ac:dyDescent="0.2">
      <c r="A136">
        <v>127</v>
      </c>
      <c r="B136">
        <f>IF(Daten!E131-(Interface!$F$22+Interface!$F$23+Interface!$F$24)&gt;0,Daten!E131-(Interface!$F$22+Interface!$F$23+Interface!$F$24),0)</f>
        <v>974.88563445600357</v>
      </c>
      <c r="C136">
        <f>IF($B136=0,Daten!$E131*C$6,Interface!$F$22)</f>
        <v>0</v>
      </c>
      <c r="D136">
        <f>IF($B136=0,Daten!$E131*D$6,Interface!$F$23)</f>
        <v>0</v>
      </c>
      <c r="E136">
        <f>IF($B136=0,Daten!$E131*E$6,Interface!$F$24)</f>
        <v>0</v>
      </c>
      <c r="F136">
        <f>C136*Interface!$B$22</f>
        <v>0</v>
      </c>
      <c r="G136">
        <f>D136*Interface!$E$23+E136*Interface!$E$24</f>
        <v>0</v>
      </c>
      <c r="H136" s="1">
        <f>C136*Interface!$D$22+D136*Interface!$D$23+E136*Interface!$D$24+B136*Parameter!$B$6</f>
        <v>9748856.3445600364</v>
      </c>
      <c r="J136">
        <f>F136+Daten!B131</f>
        <v>485.024</v>
      </c>
      <c r="K136">
        <f>Interface!$E$6*Daten!H131</f>
        <v>0</v>
      </c>
      <c r="L136">
        <f>Interface!$E$7*Daten!K131</f>
        <v>0</v>
      </c>
      <c r="M136">
        <f t="shared" si="17"/>
        <v>0</v>
      </c>
      <c r="N136">
        <f>Interface!$E$8</f>
        <v>0</v>
      </c>
      <c r="O136">
        <f>Interface!$E$13</f>
        <v>0</v>
      </c>
      <c r="P136">
        <f t="shared" si="18"/>
        <v>0</v>
      </c>
      <c r="Q136">
        <f t="shared" si="32"/>
        <v>0</v>
      </c>
      <c r="R136">
        <f t="shared" si="20"/>
        <v>485.024</v>
      </c>
      <c r="S136">
        <f t="shared" si="29"/>
        <v>0</v>
      </c>
      <c r="T136">
        <f t="shared" si="30"/>
        <v>0</v>
      </c>
      <c r="U136">
        <f t="shared" si="31"/>
        <v>0</v>
      </c>
      <c r="V136">
        <f t="shared" si="21"/>
        <v>485.024</v>
      </c>
      <c r="W136">
        <f t="shared" si="22"/>
        <v>0</v>
      </c>
      <c r="X136">
        <f t="shared" si="23"/>
        <v>485.024</v>
      </c>
      <c r="Y136">
        <f t="shared" si="24"/>
        <v>0</v>
      </c>
      <c r="Z136">
        <f t="shared" si="25"/>
        <v>0</v>
      </c>
      <c r="AA136">
        <f t="shared" si="26"/>
        <v>0</v>
      </c>
      <c r="AB136">
        <f t="shared" si="27"/>
        <v>0</v>
      </c>
      <c r="AC136">
        <f>W136*Interface!$D$8+M136*Interface!$D$9+L136*Interface!$D$7+K136*Interface!$D$6+U136*Interface!$D$13</f>
        <v>0</v>
      </c>
      <c r="AF136">
        <f>Daten!I131*Interface!$E$9</f>
        <v>0</v>
      </c>
      <c r="AG136">
        <f>Interface!$B$17*Interface!$D$17</f>
        <v>0</v>
      </c>
      <c r="AH136">
        <f t="shared" si="28"/>
        <v>0</v>
      </c>
      <c r="AK136">
        <f>K136*Interface!$C$6+L136*Interface!$C$7+W136*Interface!$C$8+AF136*Interface!$C$9+U136*Interface!$C$13+X136*Parameter!$B$6</f>
        <v>4850240</v>
      </c>
    </row>
    <row r="137" spans="1:37" x14ac:dyDescent="0.2">
      <c r="A137">
        <v>128</v>
      </c>
      <c r="B137">
        <f>IF(Daten!E132-(Interface!$F$22+Interface!$F$23+Interface!$F$24)&gt;0,Daten!E132-(Interface!$F$22+Interface!$F$23+Interface!$F$24),0)</f>
        <v>1961.689614490828</v>
      </c>
      <c r="C137">
        <f>IF($B137=0,Daten!$E132*C$6,Interface!$F$22)</f>
        <v>0</v>
      </c>
      <c r="D137">
        <f>IF($B137=0,Daten!$E132*D$6,Interface!$F$23)</f>
        <v>0</v>
      </c>
      <c r="E137">
        <f>IF($B137=0,Daten!$E132*E$6,Interface!$F$24)</f>
        <v>0</v>
      </c>
      <c r="F137">
        <f>C137*Interface!$B$22</f>
        <v>0</v>
      </c>
      <c r="G137">
        <f>D137*Interface!$E$23+E137*Interface!$E$24</f>
        <v>0</v>
      </c>
      <c r="H137" s="1">
        <f>C137*Interface!$D$22+D137*Interface!$D$23+E137*Interface!$D$24+B137*Parameter!$B$6</f>
        <v>19616896.144908279</v>
      </c>
      <c r="J137">
        <f>F137+Daten!B132</f>
        <v>529.79999999999995</v>
      </c>
      <c r="K137">
        <f>Interface!$E$6*Daten!H132</f>
        <v>0</v>
      </c>
      <c r="L137">
        <f>Interface!$E$7*Daten!K132</f>
        <v>0</v>
      </c>
      <c r="M137">
        <f t="shared" si="17"/>
        <v>0</v>
      </c>
      <c r="N137">
        <f>Interface!$E$8</f>
        <v>0</v>
      </c>
      <c r="O137">
        <f>Interface!$E$13</f>
        <v>0</v>
      </c>
      <c r="P137">
        <f t="shared" si="18"/>
        <v>0</v>
      </c>
      <c r="Q137">
        <f t="shared" si="32"/>
        <v>0</v>
      </c>
      <c r="R137">
        <f t="shared" si="20"/>
        <v>529.79999999999995</v>
      </c>
      <c r="S137">
        <f t="shared" si="29"/>
        <v>0</v>
      </c>
      <c r="T137">
        <f t="shared" si="30"/>
        <v>0</v>
      </c>
      <c r="U137">
        <f t="shared" si="31"/>
        <v>0</v>
      </c>
      <c r="V137">
        <f t="shared" si="21"/>
        <v>529.79999999999995</v>
      </c>
      <c r="W137">
        <f t="shared" si="22"/>
        <v>0</v>
      </c>
      <c r="X137">
        <f t="shared" si="23"/>
        <v>529.79999999999995</v>
      </c>
      <c r="Y137">
        <f t="shared" si="24"/>
        <v>0</v>
      </c>
      <c r="Z137">
        <f t="shared" si="25"/>
        <v>0</v>
      </c>
      <c r="AA137">
        <f t="shared" si="26"/>
        <v>0</v>
      </c>
      <c r="AB137">
        <f t="shared" si="27"/>
        <v>0</v>
      </c>
      <c r="AC137">
        <f>W137*Interface!$D$8+M137*Interface!$D$9+L137*Interface!$D$7+K137*Interface!$D$6+U137*Interface!$D$13</f>
        <v>0</v>
      </c>
      <c r="AF137">
        <f>Daten!I132*Interface!$E$9</f>
        <v>0</v>
      </c>
      <c r="AG137">
        <f>Interface!$B$17*Interface!$D$17</f>
        <v>0</v>
      </c>
      <c r="AH137">
        <f t="shared" si="28"/>
        <v>0</v>
      </c>
      <c r="AK137">
        <f>K137*Interface!$C$6+L137*Interface!$C$7+W137*Interface!$C$8+AF137*Interface!$C$9+U137*Interface!$C$13+X137*Parameter!$B$6</f>
        <v>5298000</v>
      </c>
    </row>
    <row r="138" spans="1:37" x14ac:dyDescent="0.2">
      <c r="A138">
        <v>129</v>
      </c>
      <c r="B138">
        <f>IF(Daten!E133-(Interface!$F$22+Interface!$F$23+Interface!$F$24)&gt;0,Daten!E133-(Interface!$F$22+Interface!$F$23+Interface!$F$24),0)</f>
        <v>2257.7633108447371</v>
      </c>
      <c r="C138">
        <f>IF($B138=0,Daten!$E133*C$6,Interface!$F$22)</f>
        <v>0</v>
      </c>
      <c r="D138">
        <f>IF($B138=0,Daten!$E133*D$6,Interface!$F$23)</f>
        <v>0</v>
      </c>
      <c r="E138">
        <f>IF($B138=0,Daten!$E133*E$6,Interface!$F$24)</f>
        <v>0</v>
      </c>
      <c r="F138">
        <f>C138*Interface!$B$22</f>
        <v>0</v>
      </c>
      <c r="G138">
        <f>D138*Interface!$E$23+E138*Interface!$E$24</f>
        <v>0</v>
      </c>
      <c r="H138" s="1">
        <f>C138*Interface!$D$22+D138*Interface!$D$23+E138*Interface!$D$24+B138*Parameter!$B$6</f>
        <v>22577633.108447373</v>
      </c>
      <c r="J138">
        <f>F138+Daten!B133</f>
        <v>561.59199999999998</v>
      </c>
      <c r="K138">
        <f>Interface!$E$6*Daten!H133</f>
        <v>0</v>
      </c>
      <c r="L138">
        <f>Interface!$E$7*Daten!K133</f>
        <v>0</v>
      </c>
      <c r="M138">
        <f t="shared" si="17"/>
        <v>0</v>
      </c>
      <c r="N138">
        <f>Interface!$E$8</f>
        <v>0</v>
      </c>
      <c r="O138">
        <f>Interface!$E$13</f>
        <v>0</v>
      </c>
      <c r="P138">
        <f t="shared" si="18"/>
        <v>0</v>
      </c>
      <c r="Q138">
        <f t="shared" si="32"/>
        <v>0</v>
      </c>
      <c r="R138">
        <f t="shared" si="20"/>
        <v>561.59199999999998</v>
      </c>
      <c r="S138">
        <f t="shared" si="29"/>
        <v>0</v>
      </c>
      <c r="T138">
        <f t="shared" si="30"/>
        <v>0</v>
      </c>
      <c r="U138">
        <f t="shared" si="31"/>
        <v>0</v>
      </c>
      <c r="V138">
        <f t="shared" si="21"/>
        <v>561.59199999999998</v>
      </c>
      <c r="W138">
        <f t="shared" si="22"/>
        <v>0</v>
      </c>
      <c r="X138">
        <f t="shared" si="23"/>
        <v>561.59199999999998</v>
      </c>
      <c r="Y138">
        <f t="shared" si="24"/>
        <v>0</v>
      </c>
      <c r="Z138">
        <f t="shared" si="25"/>
        <v>0</v>
      </c>
      <c r="AA138">
        <f t="shared" si="26"/>
        <v>0</v>
      </c>
      <c r="AB138">
        <f t="shared" si="27"/>
        <v>0</v>
      </c>
      <c r="AC138">
        <f>W138*Interface!$D$8+M138*Interface!$D$9+L138*Interface!$D$7+K138*Interface!$D$6+U138*Interface!$D$13</f>
        <v>0</v>
      </c>
      <c r="AF138">
        <f>Daten!I133*Interface!$E$9</f>
        <v>0</v>
      </c>
      <c r="AG138">
        <f>Interface!$B$17*Interface!$D$17</f>
        <v>0</v>
      </c>
      <c r="AH138">
        <f t="shared" si="28"/>
        <v>0</v>
      </c>
      <c r="AK138">
        <f>K138*Interface!$C$6+L138*Interface!$C$7+W138*Interface!$C$8+AF138*Interface!$C$9+U138*Interface!$C$13+X138*Parameter!$B$6</f>
        <v>5615920</v>
      </c>
    </row>
    <row r="139" spans="1:37" x14ac:dyDescent="0.2">
      <c r="A139">
        <v>130</v>
      </c>
      <c r="B139">
        <f>IF(Daten!E134-(Interface!$F$22+Interface!$F$23+Interface!$F$24)&gt;0,Daten!E134-(Interface!$F$22+Interface!$F$23+Interface!$F$24),0)</f>
        <v>2135.5245955484379</v>
      </c>
      <c r="C139">
        <f>IF($B139=0,Daten!$E134*C$6,Interface!$F$22)</f>
        <v>0</v>
      </c>
      <c r="D139">
        <f>IF($B139=0,Daten!$E134*D$6,Interface!$F$23)</f>
        <v>0</v>
      </c>
      <c r="E139">
        <f>IF($B139=0,Daten!$E134*E$6,Interface!$F$24)</f>
        <v>0</v>
      </c>
      <c r="F139">
        <f>C139*Interface!$B$22</f>
        <v>0</v>
      </c>
      <c r="G139">
        <f>D139*Interface!$E$23+E139*Interface!$E$24</f>
        <v>0</v>
      </c>
      <c r="H139" s="1">
        <f>C139*Interface!$D$22+D139*Interface!$D$23+E139*Interface!$D$24+B139*Parameter!$B$6</f>
        <v>21355245.955484379</v>
      </c>
      <c r="J139">
        <f>F139+Daten!B134</f>
        <v>593.18400000000008</v>
      </c>
      <c r="K139">
        <f>Interface!$E$6*Daten!H134</f>
        <v>0</v>
      </c>
      <c r="L139">
        <f>Interface!$E$7*Daten!K134</f>
        <v>0</v>
      </c>
      <c r="M139">
        <f t="shared" ref="M139:M177" si="33">AH139</f>
        <v>0</v>
      </c>
      <c r="N139">
        <f>Interface!$E$8</f>
        <v>0</v>
      </c>
      <c r="O139">
        <f>Interface!$E$13</f>
        <v>0</v>
      </c>
      <c r="P139">
        <f t="shared" ref="P139:P177" si="34">IF(SUM(K139:M139)&gt;J139,1,0)</f>
        <v>0</v>
      </c>
      <c r="Q139">
        <f t="shared" ref="Q139:Q170" si="35">IF((K139+L139+M139)&gt;J139,K139+L139+M139-J139,0)</f>
        <v>0</v>
      </c>
      <c r="R139">
        <f t="shared" ref="R139:R177" si="36">IF(NOT(P139),J139-SUM(K139:M139),0)</f>
        <v>593.18400000000008</v>
      </c>
      <c r="S139">
        <f t="shared" si="29"/>
        <v>0</v>
      </c>
      <c r="T139">
        <f t="shared" si="30"/>
        <v>0</v>
      </c>
      <c r="U139">
        <f t="shared" si="31"/>
        <v>0</v>
      </c>
      <c r="V139">
        <f t="shared" ref="V139:V177" si="37">IF((J139-K139-L139-M139-U139)&gt;0,(J139-K139-L139-M139-U139),0)</f>
        <v>593.18400000000008</v>
      </c>
      <c r="W139">
        <f t="shared" ref="W139:W177" si="38">IF(V139&lt;=N139,V139,N139)</f>
        <v>0</v>
      </c>
      <c r="X139">
        <f t="shared" ref="X139:X177" si="39">IF((J139-K139-L139-M139-U139-W139)&gt;0,J139-K139-L139-M139-U139-W139,0)</f>
        <v>593.18400000000008</v>
      </c>
      <c r="Y139">
        <f t="shared" ref="Y139:Y177" si="40">IF(P139,K139+L139+M139-T139-J139,0)</f>
        <v>0</v>
      </c>
      <c r="Z139">
        <f t="shared" ref="Z139:Z177" si="41">-T139</f>
        <v>0</v>
      </c>
      <c r="AA139">
        <f t="shared" ref="AA139:AA177" si="42">-Y139</f>
        <v>0</v>
      </c>
      <c r="AB139">
        <f t="shared" ref="AB139:AB177" si="43">K139+L139+M139+U139+W139+X139-Y139-J139-T139</f>
        <v>0</v>
      </c>
      <c r="AC139">
        <f>W139*Interface!$D$8+M139*Interface!$D$9+L139*Interface!$D$7+K139*Interface!$D$6+U139*Interface!$D$13</f>
        <v>0</v>
      </c>
      <c r="AF139">
        <f>Daten!I134*Interface!$E$9</f>
        <v>0</v>
      </c>
      <c r="AG139">
        <f>Interface!$B$17*Interface!$D$17</f>
        <v>0</v>
      </c>
      <c r="AH139">
        <f t="shared" ref="AH139:AH177" si="44">IF(AF139&gt;AG139,AG139,AF139)</f>
        <v>0</v>
      </c>
      <c r="AK139">
        <f>K139*Interface!$C$6+L139*Interface!$C$7+W139*Interface!$C$8+AF139*Interface!$C$9+U139*Interface!$C$13+X139*Parameter!$B$6</f>
        <v>5931840.0000000009</v>
      </c>
    </row>
    <row r="140" spans="1:37" x14ac:dyDescent="0.2">
      <c r="A140">
        <v>131</v>
      </c>
      <c r="B140">
        <f>IF(Daten!E135-(Interface!$F$22+Interface!$F$23+Interface!$F$24)&gt;0,Daten!E135-(Interface!$F$22+Interface!$F$23+Interface!$F$24),0)</f>
        <v>1814.4394042045624</v>
      </c>
      <c r="C140">
        <f>IF($B140=0,Daten!$E135*C$6,Interface!$F$22)</f>
        <v>0</v>
      </c>
      <c r="D140">
        <f>IF($B140=0,Daten!$E135*D$6,Interface!$F$23)</f>
        <v>0</v>
      </c>
      <c r="E140">
        <f>IF($B140=0,Daten!$E135*E$6,Interface!$F$24)</f>
        <v>0</v>
      </c>
      <c r="F140">
        <f>C140*Interface!$B$22</f>
        <v>0</v>
      </c>
      <c r="G140">
        <f>D140*Interface!$E$23+E140*Interface!$E$24</f>
        <v>0</v>
      </c>
      <c r="H140" s="1">
        <f>C140*Interface!$D$22+D140*Interface!$D$23+E140*Interface!$D$24+B140*Parameter!$B$6</f>
        <v>18144394.042045623</v>
      </c>
      <c r="J140">
        <f>F140+Daten!B135</f>
        <v>619.86400000000003</v>
      </c>
      <c r="K140">
        <f>Interface!$E$6*Daten!H135</f>
        <v>0</v>
      </c>
      <c r="L140">
        <f>Interface!$E$7*Daten!K135</f>
        <v>0</v>
      </c>
      <c r="M140">
        <f t="shared" si="33"/>
        <v>0</v>
      </c>
      <c r="N140">
        <f>Interface!$E$8</f>
        <v>0</v>
      </c>
      <c r="O140">
        <f>Interface!$E$13</f>
        <v>0</v>
      </c>
      <c r="P140">
        <f t="shared" si="34"/>
        <v>0</v>
      </c>
      <c r="Q140">
        <f t="shared" si="35"/>
        <v>0</v>
      </c>
      <c r="R140">
        <f t="shared" si="36"/>
        <v>619.86400000000003</v>
      </c>
      <c r="S140">
        <f t="shared" ref="S140:S177" si="45">IF(P140,IF((S139+Q140)&lt;O140,S139+Q140,O139),IF((S139-R140)&gt;0,S139-R140,0))</f>
        <v>0</v>
      </c>
      <c r="T140">
        <f t="shared" ref="T140:T177" si="46">IF(P140,S140-S139,0)</f>
        <v>0</v>
      </c>
      <c r="U140">
        <f t="shared" ref="U140:U177" si="47">IF(NOT(P140),S139-S140,0)</f>
        <v>0</v>
      </c>
      <c r="V140">
        <f t="shared" si="37"/>
        <v>619.86400000000003</v>
      </c>
      <c r="W140">
        <f t="shared" si="38"/>
        <v>0</v>
      </c>
      <c r="X140">
        <f t="shared" si="39"/>
        <v>619.86400000000003</v>
      </c>
      <c r="Y140">
        <f t="shared" si="40"/>
        <v>0</v>
      </c>
      <c r="Z140">
        <f t="shared" si="41"/>
        <v>0</v>
      </c>
      <c r="AA140">
        <f t="shared" si="42"/>
        <v>0</v>
      </c>
      <c r="AB140">
        <f t="shared" si="43"/>
        <v>0</v>
      </c>
      <c r="AC140">
        <f>W140*Interface!$D$8+M140*Interface!$D$9+L140*Interface!$D$7+K140*Interface!$D$6+U140*Interface!$D$13</f>
        <v>0</v>
      </c>
      <c r="AF140">
        <f>Daten!I135*Interface!$E$9</f>
        <v>0</v>
      </c>
      <c r="AG140">
        <f>Interface!$B$17*Interface!$D$17</f>
        <v>0</v>
      </c>
      <c r="AH140">
        <f t="shared" si="44"/>
        <v>0</v>
      </c>
      <c r="AK140">
        <f>K140*Interface!$C$6+L140*Interface!$C$7+W140*Interface!$C$8+AF140*Interface!$C$9+U140*Interface!$C$13+X140*Parameter!$B$6</f>
        <v>6198640</v>
      </c>
    </row>
    <row r="141" spans="1:37" x14ac:dyDescent="0.2">
      <c r="A141">
        <v>132</v>
      </c>
      <c r="B141">
        <f>IF(Daten!E136-(Interface!$F$22+Interface!$F$23+Interface!$F$24)&gt;0,Daten!E136-(Interface!$F$22+Interface!$F$23+Interface!$F$24),0)</f>
        <v>1655.2162533387643</v>
      </c>
      <c r="C141">
        <f>IF($B141=0,Daten!$E136*C$6,Interface!$F$22)</f>
        <v>0</v>
      </c>
      <c r="D141">
        <f>IF($B141=0,Daten!$E136*D$6,Interface!$F$23)</f>
        <v>0</v>
      </c>
      <c r="E141">
        <f>IF($B141=0,Daten!$E136*E$6,Interface!$F$24)</f>
        <v>0</v>
      </c>
      <c r="F141">
        <f>C141*Interface!$B$22</f>
        <v>0</v>
      </c>
      <c r="G141">
        <f>D141*Interface!$E$23+E141*Interface!$E$24</f>
        <v>0</v>
      </c>
      <c r="H141" s="1">
        <f>C141*Interface!$D$22+D141*Interface!$D$23+E141*Interface!$D$24+B141*Parameter!$B$6</f>
        <v>16552162.533387642</v>
      </c>
      <c r="J141">
        <f>F141+Daten!B136</f>
        <v>635.40800000000002</v>
      </c>
      <c r="K141">
        <f>Interface!$E$6*Daten!H136</f>
        <v>0</v>
      </c>
      <c r="L141">
        <f>Interface!$E$7*Daten!K136</f>
        <v>0</v>
      </c>
      <c r="M141">
        <f t="shared" si="33"/>
        <v>0</v>
      </c>
      <c r="N141">
        <f>Interface!$E$8</f>
        <v>0</v>
      </c>
      <c r="O141">
        <f>Interface!$E$13</f>
        <v>0</v>
      </c>
      <c r="P141">
        <f t="shared" si="34"/>
        <v>0</v>
      </c>
      <c r="Q141">
        <f t="shared" si="35"/>
        <v>0</v>
      </c>
      <c r="R141">
        <f t="shared" si="36"/>
        <v>635.40800000000002</v>
      </c>
      <c r="S141">
        <f t="shared" si="45"/>
        <v>0</v>
      </c>
      <c r="T141">
        <f t="shared" si="46"/>
        <v>0</v>
      </c>
      <c r="U141">
        <f t="shared" si="47"/>
        <v>0</v>
      </c>
      <c r="V141">
        <f t="shared" si="37"/>
        <v>635.40800000000002</v>
      </c>
      <c r="W141">
        <f t="shared" si="38"/>
        <v>0</v>
      </c>
      <c r="X141">
        <f t="shared" si="39"/>
        <v>635.40800000000002</v>
      </c>
      <c r="Y141">
        <f t="shared" si="40"/>
        <v>0</v>
      </c>
      <c r="Z141">
        <f t="shared" si="41"/>
        <v>0</v>
      </c>
      <c r="AA141">
        <f t="shared" si="42"/>
        <v>0</v>
      </c>
      <c r="AB141">
        <f t="shared" si="43"/>
        <v>0</v>
      </c>
      <c r="AC141">
        <f>W141*Interface!$D$8+M141*Interface!$D$9+L141*Interface!$D$7+K141*Interface!$D$6+U141*Interface!$D$13</f>
        <v>0</v>
      </c>
      <c r="AF141">
        <f>Daten!I136*Interface!$E$9</f>
        <v>0</v>
      </c>
      <c r="AG141">
        <f>Interface!$B$17*Interface!$D$17</f>
        <v>0</v>
      </c>
      <c r="AH141">
        <f t="shared" si="44"/>
        <v>0</v>
      </c>
      <c r="AK141">
        <f>K141*Interface!$C$6+L141*Interface!$C$7+W141*Interface!$C$8+AF141*Interface!$C$9+U141*Interface!$C$13+X141*Parameter!$B$6</f>
        <v>6354080</v>
      </c>
    </row>
    <row r="142" spans="1:37" x14ac:dyDescent="0.2">
      <c r="A142">
        <v>133</v>
      </c>
      <c r="B142">
        <f>IF(Daten!E137-(Interface!$F$22+Interface!$F$23+Interface!$F$24)&gt;0,Daten!E137-(Interface!$F$22+Interface!$F$23+Interface!$F$24),0)</f>
        <v>1476.6684916163631</v>
      </c>
      <c r="C142">
        <f>IF($B142=0,Daten!$E137*C$6,Interface!$F$22)</f>
        <v>0</v>
      </c>
      <c r="D142">
        <f>IF($B142=0,Daten!$E137*D$6,Interface!$F$23)</f>
        <v>0</v>
      </c>
      <c r="E142">
        <f>IF($B142=0,Daten!$E137*E$6,Interface!$F$24)</f>
        <v>0</v>
      </c>
      <c r="F142">
        <f>C142*Interface!$B$22</f>
        <v>0</v>
      </c>
      <c r="G142">
        <f>D142*Interface!$E$23+E142*Interface!$E$24</f>
        <v>0</v>
      </c>
      <c r="H142" s="1">
        <f>C142*Interface!$D$22+D142*Interface!$D$23+E142*Interface!$D$24+B142*Parameter!$B$6</f>
        <v>14766684.916163631</v>
      </c>
      <c r="J142">
        <f>F142+Daten!B137</f>
        <v>625.096</v>
      </c>
      <c r="K142">
        <f>Interface!$E$6*Daten!H137</f>
        <v>0</v>
      </c>
      <c r="L142">
        <f>Interface!$E$7*Daten!K137</f>
        <v>0</v>
      </c>
      <c r="M142">
        <f t="shared" si="33"/>
        <v>0</v>
      </c>
      <c r="N142">
        <f>Interface!$E$8</f>
        <v>0</v>
      </c>
      <c r="O142">
        <f>Interface!$E$13</f>
        <v>0</v>
      </c>
      <c r="P142">
        <f t="shared" si="34"/>
        <v>0</v>
      </c>
      <c r="Q142">
        <f t="shared" si="35"/>
        <v>0</v>
      </c>
      <c r="R142">
        <f t="shared" si="36"/>
        <v>625.096</v>
      </c>
      <c r="S142">
        <f t="shared" si="45"/>
        <v>0</v>
      </c>
      <c r="T142">
        <f t="shared" si="46"/>
        <v>0</v>
      </c>
      <c r="U142">
        <f t="shared" si="47"/>
        <v>0</v>
      </c>
      <c r="V142">
        <f t="shared" si="37"/>
        <v>625.096</v>
      </c>
      <c r="W142">
        <f t="shared" si="38"/>
        <v>0</v>
      </c>
      <c r="X142">
        <f t="shared" si="39"/>
        <v>625.096</v>
      </c>
      <c r="Y142">
        <f t="shared" si="40"/>
        <v>0</v>
      </c>
      <c r="Z142">
        <f t="shared" si="41"/>
        <v>0</v>
      </c>
      <c r="AA142">
        <f t="shared" si="42"/>
        <v>0</v>
      </c>
      <c r="AB142">
        <f t="shared" si="43"/>
        <v>0</v>
      </c>
      <c r="AC142">
        <f>W142*Interface!$D$8+M142*Interface!$D$9+L142*Interface!$D$7+K142*Interface!$D$6+U142*Interface!$D$13</f>
        <v>0</v>
      </c>
      <c r="AF142">
        <f>Daten!I137*Interface!$E$9</f>
        <v>0</v>
      </c>
      <c r="AG142">
        <f>Interface!$B$17*Interface!$D$17</f>
        <v>0</v>
      </c>
      <c r="AH142">
        <f t="shared" si="44"/>
        <v>0</v>
      </c>
      <c r="AK142">
        <f>K142*Interface!$C$6+L142*Interface!$C$7+W142*Interface!$C$8+AF142*Interface!$C$9+U142*Interface!$C$13+X142*Parameter!$B$6</f>
        <v>6250960</v>
      </c>
    </row>
    <row r="143" spans="1:37" x14ac:dyDescent="0.2">
      <c r="A143">
        <v>134</v>
      </c>
      <c r="B143">
        <f>IF(Daten!E138-(Interface!$F$22+Interface!$F$23+Interface!$F$24)&gt;0,Daten!E138-(Interface!$F$22+Interface!$F$23+Interface!$F$24),0)</f>
        <v>1291.1723212357535</v>
      </c>
      <c r="C143">
        <f>IF($B143=0,Daten!$E138*C$6,Interface!$F$22)</f>
        <v>0</v>
      </c>
      <c r="D143">
        <f>IF($B143=0,Daten!$E138*D$6,Interface!$F$23)</f>
        <v>0</v>
      </c>
      <c r="E143">
        <f>IF($B143=0,Daten!$E138*E$6,Interface!$F$24)</f>
        <v>0</v>
      </c>
      <c r="F143">
        <f>C143*Interface!$B$22</f>
        <v>0</v>
      </c>
      <c r="G143">
        <f>D143*Interface!$E$23+E143*Interface!$E$24</f>
        <v>0</v>
      </c>
      <c r="H143" s="1">
        <f>C143*Interface!$D$22+D143*Interface!$D$23+E143*Interface!$D$24+B143*Parameter!$B$6</f>
        <v>12911723.212357536</v>
      </c>
      <c r="J143">
        <f>F143+Daten!B138</f>
        <v>610.88</v>
      </c>
      <c r="K143">
        <f>Interface!$E$6*Daten!H138</f>
        <v>0</v>
      </c>
      <c r="L143">
        <f>Interface!$E$7*Daten!K138</f>
        <v>0</v>
      </c>
      <c r="M143">
        <f t="shared" si="33"/>
        <v>0</v>
      </c>
      <c r="N143">
        <f>Interface!$E$8</f>
        <v>0</v>
      </c>
      <c r="O143">
        <f>Interface!$E$13</f>
        <v>0</v>
      </c>
      <c r="P143">
        <f t="shared" si="34"/>
        <v>0</v>
      </c>
      <c r="Q143">
        <f t="shared" si="35"/>
        <v>0</v>
      </c>
      <c r="R143">
        <f t="shared" si="36"/>
        <v>610.88</v>
      </c>
      <c r="S143">
        <f t="shared" si="45"/>
        <v>0</v>
      </c>
      <c r="T143">
        <f t="shared" si="46"/>
        <v>0</v>
      </c>
      <c r="U143">
        <f t="shared" si="47"/>
        <v>0</v>
      </c>
      <c r="V143">
        <f t="shared" si="37"/>
        <v>610.88</v>
      </c>
      <c r="W143">
        <f t="shared" si="38"/>
        <v>0</v>
      </c>
      <c r="X143">
        <f t="shared" si="39"/>
        <v>610.88</v>
      </c>
      <c r="Y143">
        <f t="shared" si="40"/>
        <v>0</v>
      </c>
      <c r="Z143">
        <f t="shared" si="41"/>
        <v>0</v>
      </c>
      <c r="AA143">
        <f t="shared" si="42"/>
        <v>0</v>
      </c>
      <c r="AB143">
        <f t="shared" si="43"/>
        <v>0</v>
      </c>
      <c r="AC143">
        <f>W143*Interface!$D$8+M143*Interface!$D$9+L143*Interface!$D$7+K143*Interface!$D$6+U143*Interface!$D$13</f>
        <v>0</v>
      </c>
      <c r="AF143">
        <f>Daten!I138*Interface!$E$9</f>
        <v>0</v>
      </c>
      <c r="AG143">
        <f>Interface!$B$17*Interface!$D$17</f>
        <v>0</v>
      </c>
      <c r="AH143">
        <f t="shared" si="44"/>
        <v>0</v>
      </c>
      <c r="AK143">
        <f>K143*Interface!$C$6+L143*Interface!$C$7+W143*Interface!$C$8+AF143*Interface!$C$9+U143*Interface!$C$13+X143*Parameter!$B$6</f>
        <v>6108800</v>
      </c>
    </row>
    <row r="144" spans="1:37" x14ac:dyDescent="0.2">
      <c r="A144">
        <v>135</v>
      </c>
      <c r="B144">
        <f>IF(Daten!E139-(Interface!$F$22+Interface!$F$23+Interface!$F$24)&gt;0,Daten!E139-(Interface!$F$22+Interface!$F$23+Interface!$F$24),0)</f>
        <v>1087.599094627006</v>
      </c>
      <c r="C144">
        <f>IF($B144=0,Daten!$E139*C$6,Interface!$F$22)</f>
        <v>0</v>
      </c>
      <c r="D144">
        <f>IF($B144=0,Daten!$E139*D$6,Interface!$F$23)</f>
        <v>0</v>
      </c>
      <c r="E144">
        <f>IF($B144=0,Daten!$E139*E$6,Interface!$F$24)</f>
        <v>0</v>
      </c>
      <c r="F144">
        <f>C144*Interface!$B$22</f>
        <v>0</v>
      </c>
      <c r="G144">
        <f>D144*Interface!$E$23+E144*Interface!$E$24</f>
        <v>0</v>
      </c>
      <c r="H144" s="1">
        <f>C144*Interface!$D$22+D144*Interface!$D$23+E144*Interface!$D$24+B144*Parameter!$B$6</f>
        <v>10875990.94627006</v>
      </c>
      <c r="J144">
        <f>F144+Daten!B139</f>
        <v>598.31200000000001</v>
      </c>
      <c r="K144">
        <f>Interface!$E$6*Daten!H139</f>
        <v>0</v>
      </c>
      <c r="L144">
        <f>Interface!$E$7*Daten!K139</f>
        <v>0</v>
      </c>
      <c r="M144">
        <f t="shared" si="33"/>
        <v>0</v>
      </c>
      <c r="N144">
        <f>Interface!$E$8</f>
        <v>0</v>
      </c>
      <c r="O144">
        <f>Interface!$E$13</f>
        <v>0</v>
      </c>
      <c r="P144">
        <f t="shared" si="34"/>
        <v>0</v>
      </c>
      <c r="Q144">
        <f t="shared" si="35"/>
        <v>0</v>
      </c>
      <c r="R144">
        <f t="shared" si="36"/>
        <v>598.31200000000001</v>
      </c>
      <c r="S144">
        <f t="shared" si="45"/>
        <v>0</v>
      </c>
      <c r="T144">
        <f t="shared" si="46"/>
        <v>0</v>
      </c>
      <c r="U144">
        <f t="shared" si="47"/>
        <v>0</v>
      </c>
      <c r="V144">
        <f t="shared" si="37"/>
        <v>598.31200000000001</v>
      </c>
      <c r="W144">
        <f t="shared" si="38"/>
        <v>0</v>
      </c>
      <c r="X144">
        <f t="shared" si="39"/>
        <v>598.31200000000001</v>
      </c>
      <c r="Y144">
        <f t="shared" si="40"/>
        <v>0</v>
      </c>
      <c r="Z144">
        <f t="shared" si="41"/>
        <v>0</v>
      </c>
      <c r="AA144">
        <f t="shared" si="42"/>
        <v>0</v>
      </c>
      <c r="AB144">
        <f t="shared" si="43"/>
        <v>0</v>
      </c>
      <c r="AC144">
        <f>W144*Interface!$D$8+M144*Interface!$D$9+L144*Interface!$D$7+K144*Interface!$D$6+U144*Interface!$D$13</f>
        <v>0</v>
      </c>
      <c r="AF144">
        <f>Daten!I139*Interface!$E$9</f>
        <v>0</v>
      </c>
      <c r="AG144">
        <f>Interface!$B$17*Interface!$D$17</f>
        <v>0</v>
      </c>
      <c r="AH144">
        <f t="shared" si="44"/>
        <v>0</v>
      </c>
      <c r="AK144">
        <f>K144*Interface!$C$6+L144*Interface!$C$7+W144*Interface!$C$8+AF144*Interface!$C$9+U144*Interface!$C$13+X144*Parameter!$B$6</f>
        <v>5983120</v>
      </c>
    </row>
    <row r="145" spans="1:37" x14ac:dyDescent="0.2">
      <c r="A145">
        <v>136</v>
      </c>
      <c r="B145">
        <f>IF(Daten!E140-(Interface!$F$22+Interface!$F$23+Interface!$F$24)&gt;0,Daten!E140-(Interface!$F$22+Interface!$F$23+Interface!$F$24),0)</f>
        <v>1185.663938995328</v>
      </c>
      <c r="C145">
        <f>IF($B145=0,Daten!$E140*C$6,Interface!$F$22)</f>
        <v>0</v>
      </c>
      <c r="D145">
        <f>IF($B145=0,Daten!$E140*D$6,Interface!$F$23)</f>
        <v>0</v>
      </c>
      <c r="E145">
        <f>IF($B145=0,Daten!$E140*E$6,Interface!$F$24)</f>
        <v>0</v>
      </c>
      <c r="F145">
        <f>C145*Interface!$B$22</f>
        <v>0</v>
      </c>
      <c r="G145">
        <f>D145*Interface!$E$23+E145*Interface!$E$24</f>
        <v>0</v>
      </c>
      <c r="H145" s="1">
        <f>C145*Interface!$D$22+D145*Interface!$D$23+E145*Interface!$D$24+B145*Parameter!$B$6</f>
        <v>11856639.38995328</v>
      </c>
      <c r="J145">
        <f>F145+Daten!B140</f>
        <v>601.33600000000001</v>
      </c>
      <c r="K145">
        <f>Interface!$E$6*Daten!H140</f>
        <v>0</v>
      </c>
      <c r="L145">
        <f>Interface!$E$7*Daten!K140</f>
        <v>0</v>
      </c>
      <c r="M145">
        <f t="shared" si="33"/>
        <v>0</v>
      </c>
      <c r="N145">
        <f>Interface!$E$8</f>
        <v>0</v>
      </c>
      <c r="O145">
        <f>Interface!$E$13</f>
        <v>0</v>
      </c>
      <c r="P145">
        <f t="shared" si="34"/>
        <v>0</v>
      </c>
      <c r="Q145">
        <f t="shared" si="35"/>
        <v>0</v>
      </c>
      <c r="R145">
        <f t="shared" si="36"/>
        <v>601.33600000000001</v>
      </c>
      <c r="S145">
        <f t="shared" si="45"/>
        <v>0</v>
      </c>
      <c r="T145">
        <f t="shared" si="46"/>
        <v>0</v>
      </c>
      <c r="U145">
        <f t="shared" si="47"/>
        <v>0</v>
      </c>
      <c r="V145">
        <f t="shared" si="37"/>
        <v>601.33600000000001</v>
      </c>
      <c r="W145">
        <f t="shared" si="38"/>
        <v>0</v>
      </c>
      <c r="X145">
        <f t="shared" si="39"/>
        <v>601.33600000000001</v>
      </c>
      <c r="Y145">
        <f t="shared" si="40"/>
        <v>0</v>
      </c>
      <c r="Z145">
        <f t="shared" si="41"/>
        <v>0</v>
      </c>
      <c r="AA145">
        <f t="shared" si="42"/>
        <v>0</v>
      </c>
      <c r="AB145">
        <f t="shared" si="43"/>
        <v>0</v>
      </c>
      <c r="AC145">
        <f>W145*Interface!$D$8+M145*Interface!$D$9+L145*Interface!$D$7+K145*Interface!$D$6+U145*Interface!$D$13</f>
        <v>0</v>
      </c>
      <c r="AF145">
        <f>Daten!I140*Interface!$E$9</f>
        <v>0</v>
      </c>
      <c r="AG145">
        <f>Interface!$B$17*Interface!$D$17</f>
        <v>0</v>
      </c>
      <c r="AH145">
        <f t="shared" si="44"/>
        <v>0</v>
      </c>
      <c r="AK145">
        <f>K145*Interface!$C$6+L145*Interface!$C$7+W145*Interface!$C$8+AF145*Interface!$C$9+U145*Interface!$C$13+X145*Parameter!$B$6</f>
        <v>6013360</v>
      </c>
    </row>
    <row r="146" spans="1:37" x14ac:dyDescent="0.2">
      <c r="A146">
        <v>137</v>
      </c>
      <c r="B146">
        <f>IF(Daten!E141-(Interface!$F$22+Interface!$F$23+Interface!$F$24)&gt;0,Daten!E141-(Interface!$F$22+Interface!$F$23+Interface!$F$24),0)</f>
        <v>1451.923458784642</v>
      </c>
      <c r="C146">
        <f>IF($B146=0,Daten!$E141*C$6,Interface!$F$22)</f>
        <v>0</v>
      </c>
      <c r="D146">
        <f>IF($B146=0,Daten!$E141*D$6,Interface!$F$23)</f>
        <v>0</v>
      </c>
      <c r="E146">
        <f>IF($B146=0,Daten!$E141*E$6,Interface!$F$24)</f>
        <v>0</v>
      </c>
      <c r="F146">
        <f>C146*Interface!$B$22</f>
        <v>0</v>
      </c>
      <c r="G146">
        <f>D146*Interface!$E$23+E146*Interface!$E$24</f>
        <v>0</v>
      </c>
      <c r="H146" s="1">
        <f>C146*Interface!$D$22+D146*Interface!$D$23+E146*Interface!$D$24+B146*Parameter!$B$6</f>
        <v>14519234.587846421</v>
      </c>
      <c r="J146">
        <f>F146+Daten!B141</f>
        <v>622.952</v>
      </c>
      <c r="K146">
        <f>Interface!$E$6*Daten!H141</f>
        <v>0</v>
      </c>
      <c r="L146">
        <f>Interface!$E$7*Daten!K141</f>
        <v>0</v>
      </c>
      <c r="M146">
        <f t="shared" si="33"/>
        <v>0</v>
      </c>
      <c r="N146">
        <f>Interface!$E$8</f>
        <v>0</v>
      </c>
      <c r="O146">
        <f>Interface!$E$13</f>
        <v>0</v>
      </c>
      <c r="P146">
        <f t="shared" si="34"/>
        <v>0</v>
      </c>
      <c r="Q146">
        <f t="shared" si="35"/>
        <v>0</v>
      </c>
      <c r="R146">
        <f t="shared" si="36"/>
        <v>622.952</v>
      </c>
      <c r="S146">
        <f t="shared" si="45"/>
        <v>0</v>
      </c>
      <c r="T146">
        <f t="shared" si="46"/>
        <v>0</v>
      </c>
      <c r="U146">
        <f t="shared" si="47"/>
        <v>0</v>
      </c>
      <c r="V146">
        <f t="shared" si="37"/>
        <v>622.952</v>
      </c>
      <c r="W146">
        <f t="shared" si="38"/>
        <v>0</v>
      </c>
      <c r="X146">
        <f t="shared" si="39"/>
        <v>622.952</v>
      </c>
      <c r="Y146">
        <f t="shared" si="40"/>
        <v>0</v>
      </c>
      <c r="Z146">
        <f t="shared" si="41"/>
        <v>0</v>
      </c>
      <c r="AA146">
        <f t="shared" si="42"/>
        <v>0</v>
      </c>
      <c r="AB146">
        <f t="shared" si="43"/>
        <v>0</v>
      </c>
      <c r="AC146">
        <f>W146*Interface!$D$8+M146*Interface!$D$9+L146*Interface!$D$7+K146*Interface!$D$6+U146*Interface!$D$13</f>
        <v>0</v>
      </c>
      <c r="AF146">
        <f>Daten!I141*Interface!$E$9</f>
        <v>0</v>
      </c>
      <c r="AG146">
        <f>Interface!$B$17*Interface!$D$17</f>
        <v>0</v>
      </c>
      <c r="AH146">
        <f t="shared" si="44"/>
        <v>0</v>
      </c>
      <c r="AK146">
        <f>K146*Interface!$C$6+L146*Interface!$C$7+W146*Interface!$C$8+AF146*Interface!$C$9+U146*Interface!$C$13+X146*Parameter!$B$6</f>
        <v>6229520</v>
      </c>
    </row>
    <row r="147" spans="1:37" x14ac:dyDescent="0.2">
      <c r="A147">
        <v>138</v>
      </c>
      <c r="B147">
        <f>IF(Daten!E142-(Interface!$F$22+Interface!$F$23+Interface!$F$24)&gt;0,Daten!E142-(Interface!$F$22+Interface!$F$23+Interface!$F$24),0)</f>
        <v>1742.8514374949759</v>
      </c>
      <c r="C147">
        <f>IF($B147=0,Daten!$E142*C$6,Interface!$F$22)</f>
        <v>0</v>
      </c>
      <c r="D147">
        <f>IF($B147=0,Daten!$E142*D$6,Interface!$F$23)</f>
        <v>0</v>
      </c>
      <c r="E147">
        <f>IF($B147=0,Daten!$E142*E$6,Interface!$F$24)</f>
        <v>0</v>
      </c>
      <c r="F147">
        <f>C147*Interface!$B$22</f>
        <v>0</v>
      </c>
      <c r="G147">
        <f>D147*Interface!$E$23+E147*Interface!$E$24</f>
        <v>0</v>
      </c>
      <c r="H147" s="1">
        <f>C147*Interface!$D$22+D147*Interface!$D$23+E147*Interface!$D$24+B147*Parameter!$B$6</f>
        <v>17428514.374949761</v>
      </c>
      <c r="J147">
        <f>F147+Daten!B142</f>
        <v>648.30399999999997</v>
      </c>
      <c r="K147">
        <f>Interface!$E$6*Daten!H142</f>
        <v>0</v>
      </c>
      <c r="L147">
        <f>Interface!$E$7*Daten!K142</f>
        <v>0</v>
      </c>
      <c r="M147">
        <f t="shared" si="33"/>
        <v>0</v>
      </c>
      <c r="N147">
        <f>Interface!$E$8</f>
        <v>0</v>
      </c>
      <c r="O147">
        <f>Interface!$E$13</f>
        <v>0</v>
      </c>
      <c r="P147">
        <f t="shared" si="34"/>
        <v>0</v>
      </c>
      <c r="Q147">
        <f t="shared" si="35"/>
        <v>0</v>
      </c>
      <c r="R147">
        <f t="shared" si="36"/>
        <v>648.30399999999997</v>
      </c>
      <c r="S147">
        <f t="shared" si="45"/>
        <v>0</v>
      </c>
      <c r="T147">
        <f t="shared" si="46"/>
        <v>0</v>
      </c>
      <c r="U147">
        <f t="shared" si="47"/>
        <v>0</v>
      </c>
      <c r="V147">
        <f t="shared" si="37"/>
        <v>648.30399999999997</v>
      </c>
      <c r="W147">
        <f t="shared" si="38"/>
        <v>0</v>
      </c>
      <c r="X147">
        <f t="shared" si="39"/>
        <v>648.30399999999997</v>
      </c>
      <c r="Y147">
        <f t="shared" si="40"/>
        <v>0</v>
      </c>
      <c r="Z147">
        <f t="shared" si="41"/>
        <v>0</v>
      </c>
      <c r="AA147">
        <f t="shared" si="42"/>
        <v>0</v>
      </c>
      <c r="AB147">
        <f t="shared" si="43"/>
        <v>0</v>
      </c>
      <c r="AC147">
        <f>W147*Interface!$D$8+M147*Interface!$D$9+L147*Interface!$D$7+K147*Interface!$D$6+U147*Interface!$D$13</f>
        <v>0</v>
      </c>
      <c r="AF147">
        <f>Daten!I142*Interface!$E$9</f>
        <v>0</v>
      </c>
      <c r="AG147">
        <f>Interface!$B$17*Interface!$D$17</f>
        <v>0</v>
      </c>
      <c r="AH147">
        <f t="shared" si="44"/>
        <v>0</v>
      </c>
      <c r="AK147">
        <f>K147*Interface!$C$6+L147*Interface!$C$7+W147*Interface!$C$8+AF147*Interface!$C$9+U147*Interface!$C$13+X147*Parameter!$B$6</f>
        <v>6483040</v>
      </c>
    </row>
    <row r="148" spans="1:37" x14ac:dyDescent="0.2">
      <c r="A148">
        <v>139</v>
      </c>
      <c r="B148">
        <f>IF(Daten!E143-(Interface!$F$22+Interface!$F$23+Interface!$F$24)&gt;0,Daten!E143-(Interface!$F$22+Interface!$F$23+Interface!$F$24),0)</f>
        <v>1922.8507864490759</v>
      </c>
      <c r="C148">
        <f>IF($B148=0,Daten!$E143*C$6,Interface!$F$22)</f>
        <v>0</v>
      </c>
      <c r="D148">
        <f>IF($B148=0,Daten!$E143*D$6,Interface!$F$23)</f>
        <v>0</v>
      </c>
      <c r="E148">
        <f>IF($B148=0,Daten!$E143*E$6,Interface!$F$24)</f>
        <v>0</v>
      </c>
      <c r="F148">
        <f>C148*Interface!$B$22</f>
        <v>0</v>
      </c>
      <c r="G148">
        <f>D148*Interface!$E$23+E148*Interface!$E$24</f>
        <v>0</v>
      </c>
      <c r="H148" s="1">
        <f>C148*Interface!$D$22+D148*Interface!$D$23+E148*Interface!$D$24+B148*Parameter!$B$6</f>
        <v>19228507.864490759</v>
      </c>
      <c r="J148">
        <f>F148+Daten!B143</f>
        <v>645.52</v>
      </c>
      <c r="K148">
        <f>Interface!$E$6*Daten!H143</f>
        <v>0</v>
      </c>
      <c r="L148">
        <f>Interface!$E$7*Daten!K143</f>
        <v>0</v>
      </c>
      <c r="M148">
        <f t="shared" si="33"/>
        <v>0</v>
      </c>
      <c r="N148">
        <f>Interface!$E$8</f>
        <v>0</v>
      </c>
      <c r="O148">
        <f>Interface!$E$13</f>
        <v>0</v>
      </c>
      <c r="P148">
        <f t="shared" si="34"/>
        <v>0</v>
      </c>
      <c r="Q148">
        <f t="shared" si="35"/>
        <v>0</v>
      </c>
      <c r="R148">
        <f t="shared" si="36"/>
        <v>645.52</v>
      </c>
      <c r="S148">
        <f t="shared" si="45"/>
        <v>0</v>
      </c>
      <c r="T148">
        <f t="shared" si="46"/>
        <v>0</v>
      </c>
      <c r="U148">
        <f t="shared" si="47"/>
        <v>0</v>
      </c>
      <c r="V148">
        <f t="shared" si="37"/>
        <v>645.52</v>
      </c>
      <c r="W148">
        <f t="shared" si="38"/>
        <v>0</v>
      </c>
      <c r="X148">
        <f t="shared" si="39"/>
        <v>645.52</v>
      </c>
      <c r="Y148">
        <f t="shared" si="40"/>
        <v>0</v>
      </c>
      <c r="Z148">
        <f t="shared" si="41"/>
        <v>0</v>
      </c>
      <c r="AA148">
        <f t="shared" si="42"/>
        <v>0</v>
      </c>
      <c r="AB148">
        <f t="shared" si="43"/>
        <v>0</v>
      </c>
      <c r="AC148">
        <f>W148*Interface!$D$8+M148*Interface!$D$9+L148*Interface!$D$7+K148*Interface!$D$6+U148*Interface!$D$13</f>
        <v>0</v>
      </c>
      <c r="AF148">
        <f>Daten!I143*Interface!$E$9</f>
        <v>0</v>
      </c>
      <c r="AG148">
        <f>Interface!$B$17*Interface!$D$17</f>
        <v>0</v>
      </c>
      <c r="AH148">
        <f t="shared" si="44"/>
        <v>0</v>
      </c>
      <c r="AK148">
        <f>K148*Interface!$C$6+L148*Interface!$C$7+W148*Interface!$C$8+AF148*Interface!$C$9+U148*Interface!$C$13+X148*Parameter!$B$6</f>
        <v>6455200</v>
      </c>
    </row>
    <row r="149" spans="1:37" x14ac:dyDescent="0.2">
      <c r="A149">
        <v>140</v>
      </c>
      <c r="B149">
        <f>IF(Daten!E144-(Interface!$F$22+Interface!$F$23+Interface!$F$24)&gt;0,Daten!E144-(Interface!$F$22+Interface!$F$23+Interface!$F$24),0)</f>
        <v>1882.0530355164071</v>
      </c>
      <c r="C149">
        <f>IF($B149=0,Daten!$E144*C$6,Interface!$F$22)</f>
        <v>0</v>
      </c>
      <c r="D149">
        <f>IF($B149=0,Daten!$E144*D$6,Interface!$F$23)</f>
        <v>0</v>
      </c>
      <c r="E149">
        <f>IF($B149=0,Daten!$E144*E$6,Interface!$F$24)</f>
        <v>0</v>
      </c>
      <c r="F149">
        <f>C149*Interface!$B$22</f>
        <v>0</v>
      </c>
      <c r="G149">
        <f>D149*Interface!$E$23+E149*Interface!$E$24</f>
        <v>0</v>
      </c>
      <c r="H149" s="1">
        <f>C149*Interface!$D$22+D149*Interface!$D$23+E149*Interface!$D$24+B149*Parameter!$B$6</f>
        <v>18820530.35516407</v>
      </c>
      <c r="J149">
        <f>F149+Daten!B144</f>
        <v>619.32800000000009</v>
      </c>
      <c r="K149">
        <f>Interface!$E$6*Daten!H144</f>
        <v>0</v>
      </c>
      <c r="L149">
        <f>Interface!$E$7*Daten!K144</f>
        <v>0</v>
      </c>
      <c r="M149">
        <f t="shared" si="33"/>
        <v>0</v>
      </c>
      <c r="N149">
        <f>Interface!$E$8</f>
        <v>0</v>
      </c>
      <c r="O149">
        <f>Interface!$E$13</f>
        <v>0</v>
      </c>
      <c r="P149">
        <f t="shared" si="34"/>
        <v>0</v>
      </c>
      <c r="Q149">
        <f t="shared" si="35"/>
        <v>0</v>
      </c>
      <c r="R149">
        <f t="shared" si="36"/>
        <v>619.32800000000009</v>
      </c>
      <c r="S149">
        <f t="shared" si="45"/>
        <v>0</v>
      </c>
      <c r="T149">
        <f t="shared" si="46"/>
        <v>0</v>
      </c>
      <c r="U149">
        <f t="shared" si="47"/>
        <v>0</v>
      </c>
      <c r="V149">
        <f t="shared" si="37"/>
        <v>619.32800000000009</v>
      </c>
      <c r="W149">
        <f t="shared" si="38"/>
        <v>0</v>
      </c>
      <c r="X149">
        <f t="shared" si="39"/>
        <v>619.32800000000009</v>
      </c>
      <c r="Y149">
        <f t="shared" si="40"/>
        <v>0</v>
      </c>
      <c r="Z149">
        <f t="shared" si="41"/>
        <v>0</v>
      </c>
      <c r="AA149">
        <f t="shared" si="42"/>
        <v>0</v>
      </c>
      <c r="AB149">
        <f t="shared" si="43"/>
        <v>0</v>
      </c>
      <c r="AC149">
        <f>W149*Interface!$D$8+M149*Interface!$D$9+L149*Interface!$D$7+K149*Interface!$D$6+U149*Interface!$D$13</f>
        <v>0</v>
      </c>
      <c r="AF149">
        <f>Daten!I144*Interface!$E$9</f>
        <v>0</v>
      </c>
      <c r="AG149">
        <f>Interface!$B$17*Interface!$D$17</f>
        <v>0</v>
      </c>
      <c r="AH149">
        <f t="shared" si="44"/>
        <v>0</v>
      </c>
      <c r="AK149">
        <f>K149*Interface!$C$6+L149*Interface!$C$7+W149*Interface!$C$8+AF149*Interface!$C$9+U149*Interface!$C$13+X149*Parameter!$B$6</f>
        <v>6193280.0000000009</v>
      </c>
    </row>
    <row r="150" spans="1:37" x14ac:dyDescent="0.2">
      <c r="A150">
        <v>141</v>
      </c>
      <c r="B150">
        <f>IF(Daten!E145-(Interface!$F$22+Interface!$F$23+Interface!$F$24)&gt;0,Daten!E145-(Interface!$F$22+Interface!$F$23+Interface!$F$24),0)</f>
        <v>1857.2705287645338</v>
      </c>
      <c r="C150">
        <f>IF($B150=0,Daten!$E145*C$6,Interface!$F$22)</f>
        <v>0</v>
      </c>
      <c r="D150">
        <f>IF($B150=0,Daten!$E145*D$6,Interface!$F$23)</f>
        <v>0</v>
      </c>
      <c r="E150">
        <f>IF($B150=0,Daten!$E145*E$6,Interface!$F$24)</f>
        <v>0</v>
      </c>
      <c r="F150">
        <f>C150*Interface!$B$22</f>
        <v>0</v>
      </c>
      <c r="G150">
        <f>D150*Interface!$E$23+E150*Interface!$E$24</f>
        <v>0</v>
      </c>
      <c r="H150" s="1">
        <f>C150*Interface!$D$22+D150*Interface!$D$23+E150*Interface!$D$24+B150*Parameter!$B$6</f>
        <v>18572705.287645336</v>
      </c>
      <c r="J150">
        <f>F150+Daten!B145</f>
        <v>597.52</v>
      </c>
      <c r="K150">
        <f>Interface!$E$6*Daten!H145</f>
        <v>0</v>
      </c>
      <c r="L150">
        <f>Interface!$E$7*Daten!K145</f>
        <v>0</v>
      </c>
      <c r="M150">
        <f t="shared" si="33"/>
        <v>0</v>
      </c>
      <c r="N150">
        <f>Interface!$E$8</f>
        <v>0</v>
      </c>
      <c r="O150">
        <f>Interface!$E$13</f>
        <v>0</v>
      </c>
      <c r="P150">
        <f t="shared" si="34"/>
        <v>0</v>
      </c>
      <c r="Q150">
        <f t="shared" si="35"/>
        <v>0</v>
      </c>
      <c r="R150">
        <f t="shared" si="36"/>
        <v>597.52</v>
      </c>
      <c r="S150">
        <f t="shared" si="45"/>
        <v>0</v>
      </c>
      <c r="T150">
        <f t="shared" si="46"/>
        <v>0</v>
      </c>
      <c r="U150">
        <f t="shared" si="47"/>
        <v>0</v>
      </c>
      <c r="V150">
        <f t="shared" si="37"/>
        <v>597.52</v>
      </c>
      <c r="W150">
        <f t="shared" si="38"/>
        <v>0</v>
      </c>
      <c r="X150">
        <f t="shared" si="39"/>
        <v>597.52</v>
      </c>
      <c r="Y150">
        <f t="shared" si="40"/>
        <v>0</v>
      </c>
      <c r="Z150">
        <f t="shared" si="41"/>
        <v>0</v>
      </c>
      <c r="AA150">
        <f t="shared" si="42"/>
        <v>0</v>
      </c>
      <c r="AB150">
        <f t="shared" si="43"/>
        <v>0</v>
      </c>
      <c r="AC150">
        <f>W150*Interface!$D$8+M150*Interface!$D$9+L150*Interface!$D$7+K150*Interface!$D$6+U150*Interface!$D$13</f>
        <v>0</v>
      </c>
      <c r="AF150">
        <f>Daten!I145*Interface!$E$9</f>
        <v>0</v>
      </c>
      <c r="AG150">
        <f>Interface!$B$17*Interface!$D$17</f>
        <v>0</v>
      </c>
      <c r="AH150">
        <f t="shared" si="44"/>
        <v>0</v>
      </c>
      <c r="AK150">
        <f>K150*Interface!$C$6+L150*Interface!$C$7+W150*Interface!$C$8+AF150*Interface!$C$9+U150*Interface!$C$13+X150*Parameter!$B$6</f>
        <v>5975200</v>
      </c>
    </row>
    <row r="151" spans="1:37" x14ac:dyDescent="0.2">
      <c r="A151">
        <v>142</v>
      </c>
      <c r="B151">
        <f>IF(Daten!E146-(Interface!$F$22+Interface!$F$23+Interface!$F$24)&gt;0,Daten!E146-(Interface!$F$22+Interface!$F$23+Interface!$F$24),0)</f>
        <v>1877.795217985632</v>
      </c>
      <c r="C151">
        <f>IF($B151=0,Daten!$E146*C$6,Interface!$F$22)</f>
        <v>0</v>
      </c>
      <c r="D151">
        <f>IF($B151=0,Daten!$E146*D$6,Interface!$F$23)</f>
        <v>0</v>
      </c>
      <c r="E151">
        <f>IF($B151=0,Daten!$E146*E$6,Interface!$F$24)</f>
        <v>0</v>
      </c>
      <c r="F151">
        <f>C151*Interface!$B$22</f>
        <v>0</v>
      </c>
      <c r="G151">
        <f>D151*Interface!$E$23+E151*Interface!$E$24</f>
        <v>0</v>
      </c>
      <c r="H151" s="1">
        <f>C151*Interface!$D$22+D151*Interface!$D$23+E151*Interface!$D$24+B151*Parameter!$B$6</f>
        <v>18777952.179856319</v>
      </c>
      <c r="J151">
        <f>F151+Daten!B146</f>
        <v>569.59199999999998</v>
      </c>
      <c r="K151">
        <f>Interface!$E$6*Daten!H146</f>
        <v>0</v>
      </c>
      <c r="L151">
        <f>Interface!$E$7*Daten!K146</f>
        <v>0</v>
      </c>
      <c r="M151">
        <f t="shared" si="33"/>
        <v>0</v>
      </c>
      <c r="N151">
        <f>Interface!$E$8</f>
        <v>0</v>
      </c>
      <c r="O151">
        <f>Interface!$E$13</f>
        <v>0</v>
      </c>
      <c r="P151">
        <f t="shared" si="34"/>
        <v>0</v>
      </c>
      <c r="Q151">
        <f t="shared" si="35"/>
        <v>0</v>
      </c>
      <c r="R151">
        <f t="shared" si="36"/>
        <v>569.59199999999998</v>
      </c>
      <c r="S151">
        <f t="shared" si="45"/>
        <v>0</v>
      </c>
      <c r="T151">
        <f t="shared" si="46"/>
        <v>0</v>
      </c>
      <c r="U151">
        <f t="shared" si="47"/>
        <v>0</v>
      </c>
      <c r="V151">
        <f t="shared" si="37"/>
        <v>569.59199999999998</v>
      </c>
      <c r="W151">
        <f t="shared" si="38"/>
        <v>0</v>
      </c>
      <c r="X151">
        <f t="shared" si="39"/>
        <v>569.59199999999998</v>
      </c>
      <c r="Y151">
        <f t="shared" si="40"/>
        <v>0</v>
      </c>
      <c r="Z151">
        <f t="shared" si="41"/>
        <v>0</v>
      </c>
      <c r="AA151">
        <f t="shared" si="42"/>
        <v>0</v>
      </c>
      <c r="AB151">
        <f t="shared" si="43"/>
        <v>0</v>
      </c>
      <c r="AC151">
        <f>W151*Interface!$D$8+M151*Interface!$D$9+L151*Interface!$D$7+K151*Interface!$D$6+U151*Interface!$D$13</f>
        <v>0</v>
      </c>
      <c r="AF151">
        <f>Daten!I146*Interface!$E$9</f>
        <v>0</v>
      </c>
      <c r="AG151">
        <f>Interface!$B$17*Interface!$D$17</f>
        <v>0</v>
      </c>
      <c r="AH151">
        <f t="shared" si="44"/>
        <v>0</v>
      </c>
      <c r="AK151">
        <f>K151*Interface!$C$6+L151*Interface!$C$7+W151*Interface!$C$8+AF151*Interface!$C$9+U151*Interface!$C$13+X151*Parameter!$B$6</f>
        <v>5695920</v>
      </c>
    </row>
    <row r="152" spans="1:37" x14ac:dyDescent="0.2">
      <c r="A152">
        <v>143</v>
      </c>
      <c r="B152">
        <f>IF(Daten!E147-(Interface!$F$22+Interface!$F$23+Interface!$F$24)&gt;0,Daten!E147-(Interface!$F$22+Interface!$F$23+Interface!$F$24),0)</f>
        <v>1626.4740445443781</v>
      </c>
      <c r="C152">
        <f>IF($B152=0,Daten!$E147*C$6,Interface!$F$22)</f>
        <v>0</v>
      </c>
      <c r="D152">
        <f>IF($B152=0,Daten!$E147*D$6,Interface!$F$23)</f>
        <v>0</v>
      </c>
      <c r="E152">
        <f>IF($B152=0,Daten!$E147*E$6,Interface!$F$24)</f>
        <v>0</v>
      </c>
      <c r="F152">
        <f>C152*Interface!$B$22</f>
        <v>0</v>
      </c>
      <c r="G152">
        <f>D152*Interface!$E$23+E152*Interface!$E$24</f>
        <v>0</v>
      </c>
      <c r="H152" s="1">
        <f>C152*Interface!$D$22+D152*Interface!$D$23+E152*Interface!$D$24+B152*Parameter!$B$6</f>
        <v>16264740.445443781</v>
      </c>
      <c r="J152">
        <f>F152+Daten!B147</f>
        <v>574.35199999999998</v>
      </c>
      <c r="K152">
        <f>Interface!$E$6*Daten!H147</f>
        <v>0</v>
      </c>
      <c r="L152">
        <f>Interface!$E$7*Daten!K147</f>
        <v>0</v>
      </c>
      <c r="M152">
        <f t="shared" si="33"/>
        <v>0</v>
      </c>
      <c r="N152">
        <f>Interface!$E$8</f>
        <v>0</v>
      </c>
      <c r="O152">
        <f>Interface!$E$13</f>
        <v>0</v>
      </c>
      <c r="P152">
        <f t="shared" si="34"/>
        <v>0</v>
      </c>
      <c r="Q152">
        <f t="shared" si="35"/>
        <v>0</v>
      </c>
      <c r="R152">
        <f t="shared" si="36"/>
        <v>574.35199999999998</v>
      </c>
      <c r="S152">
        <f t="shared" si="45"/>
        <v>0</v>
      </c>
      <c r="T152">
        <f t="shared" si="46"/>
        <v>0</v>
      </c>
      <c r="U152">
        <f t="shared" si="47"/>
        <v>0</v>
      </c>
      <c r="V152">
        <f t="shared" si="37"/>
        <v>574.35199999999998</v>
      </c>
      <c r="W152">
        <f t="shared" si="38"/>
        <v>0</v>
      </c>
      <c r="X152">
        <f t="shared" si="39"/>
        <v>574.35199999999998</v>
      </c>
      <c r="Y152">
        <f t="shared" si="40"/>
        <v>0</v>
      </c>
      <c r="Z152">
        <f t="shared" si="41"/>
        <v>0</v>
      </c>
      <c r="AA152">
        <f t="shared" si="42"/>
        <v>0</v>
      </c>
      <c r="AB152">
        <f t="shared" si="43"/>
        <v>0</v>
      </c>
      <c r="AC152">
        <f>W152*Interface!$D$8+M152*Interface!$D$9+L152*Interface!$D$7+K152*Interface!$D$6+U152*Interface!$D$13</f>
        <v>0</v>
      </c>
      <c r="AF152">
        <f>Daten!I147*Interface!$E$9</f>
        <v>0</v>
      </c>
      <c r="AG152">
        <f>Interface!$B$17*Interface!$D$17</f>
        <v>0</v>
      </c>
      <c r="AH152">
        <f t="shared" si="44"/>
        <v>0</v>
      </c>
      <c r="AK152">
        <f>K152*Interface!$C$6+L152*Interface!$C$7+W152*Interface!$C$8+AF152*Interface!$C$9+U152*Interface!$C$13+X152*Parameter!$B$6</f>
        <v>5743520</v>
      </c>
    </row>
    <row r="153" spans="1:37" x14ac:dyDescent="0.2">
      <c r="A153">
        <v>144</v>
      </c>
      <c r="B153">
        <f>IF(Daten!E148-(Interface!$F$22+Interface!$F$23+Interface!$F$24)&gt;0,Daten!E148-(Interface!$F$22+Interface!$F$23+Interface!$F$24),0)</f>
        <v>1091.8550048770726</v>
      </c>
      <c r="C153">
        <f>IF($B153=0,Daten!$E148*C$6,Interface!$F$22)</f>
        <v>0</v>
      </c>
      <c r="D153">
        <f>IF($B153=0,Daten!$E148*D$6,Interface!$F$23)</f>
        <v>0</v>
      </c>
      <c r="E153">
        <f>IF($B153=0,Daten!$E148*E$6,Interface!$F$24)</f>
        <v>0</v>
      </c>
      <c r="F153">
        <f>C153*Interface!$B$22</f>
        <v>0</v>
      </c>
      <c r="G153">
        <f>D153*Interface!$E$23+E153*Interface!$E$24</f>
        <v>0</v>
      </c>
      <c r="H153" s="1">
        <f>C153*Interface!$D$22+D153*Interface!$D$23+E153*Interface!$D$24+B153*Parameter!$B$6</f>
        <v>10918550.048770726</v>
      </c>
      <c r="J153">
        <f>F153+Daten!B148</f>
        <v>540.28</v>
      </c>
      <c r="K153">
        <f>Interface!$E$6*Daten!H148</f>
        <v>0</v>
      </c>
      <c r="L153">
        <f>Interface!$E$7*Daten!K148</f>
        <v>0</v>
      </c>
      <c r="M153">
        <f t="shared" si="33"/>
        <v>0</v>
      </c>
      <c r="N153">
        <f>Interface!$E$8</f>
        <v>0</v>
      </c>
      <c r="O153">
        <f>Interface!$E$13</f>
        <v>0</v>
      </c>
      <c r="P153">
        <f t="shared" si="34"/>
        <v>0</v>
      </c>
      <c r="Q153">
        <f t="shared" si="35"/>
        <v>0</v>
      </c>
      <c r="R153">
        <f t="shared" si="36"/>
        <v>540.28</v>
      </c>
      <c r="S153">
        <f t="shared" si="45"/>
        <v>0</v>
      </c>
      <c r="T153">
        <f t="shared" si="46"/>
        <v>0</v>
      </c>
      <c r="U153">
        <f t="shared" si="47"/>
        <v>0</v>
      </c>
      <c r="V153">
        <f t="shared" si="37"/>
        <v>540.28</v>
      </c>
      <c r="W153">
        <f t="shared" si="38"/>
        <v>0</v>
      </c>
      <c r="X153">
        <f t="shared" si="39"/>
        <v>540.28</v>
      </c>
      <c r="Y153">
        <f t="shared" si="40"/>
        <v>0</v>
      </c>
      <c r="Z153">
        <f t="shared" si="41"/>
        <v>0</v>
      </c>
      <c r="AA153">
        <f t="shared" si="42"/>
        <v>0</v>
      </c>
      <c r="AB153">
        <f t="shared" si="43"/>
        <v>0</v>
      </c>
      <c r="AC153">
        <f>W153*Interface!$D$8+M153*Interface!$D$9+L153*Interface!$D$7+K153*Interface!$D$6+U153*Interface!$D$13</f>
        <v>0</v>
      </c>
      <c r="AF153">
        <f>Daten!I148*Interface!$E$9</f>
        <v>0</v>
      </c>
      <c r="AG153">
        <f>Interface!$B$17*Interface!$D$17</f>
        <v>0</v>
      </c>
      <c r="AH153">
        <f t="shared" si="44"/>
        <v>0</v>
      </c>
      <c r="AK153">
        <f>K153*Interface!$C$6+L153*Interface!$C$7+W153*Interface!$C$8+AF153*Interface!$C$9+U153*Interface!$C$13+X153*Parameter!$B$6</f>
        <v>5402800</v>
      </c>
    </row>
    <row r="154" spans="1:37" x14ac:dyDescent="0.2">
      <c r="A154">
        <v>145</v>
      </c>
      <c r="B154">
        <f>IF(Daten!E149-(Interface!$F$22+Interface!$F$23+Interface!$F$24)&gt;0,Daten!E149-(Interface!$F$22+Interface!$F$23+Interface!$F$24),0)</f>
        <v>536.38830110386164</v>
      </c>
      <c r="C154">
        <f>IF($B154=0,Daten!$E149*C$6,Interface!$F$22)</f>
        <v>0</v>
      </c>
      <c r="D154">
        <f>IF($B154=0,Daten!$E149*D$6,Interface!$F$23)</f>
        <v>0</v>
      </c>
      <c r="E154">
        <f>IF($B154=0,Daten!$E149*E$6,Interface!$F$24)</f>
        <v>0</v>
      </c>
      <c r="F154">
        <f>C154*Interface!$B$22</f>
        <v>0</v>
      </c>
      <c r="G154">
        <f>D154*Interface!$E$23+E154*Interface!$E$24</f>
        <v>0</v>
      </c>
      <c r="H154" s="1">
        <f>C154*Interface!$D$22+D154*Interface!$D$23+E154*Interface!$D$24+B154*Parameter!$B$6</f>
        <v>5363883.0110386163</v>
      </c>
      <c r="J154">
        <f>F154+Daten!B149</f>
        <v>510.952</v>
      </c>
      <c r="K154">
        <f>Interface!$E$6*Daten!H149</f>
        <v>0</v>
      </c>
      <c r="L154">
        <f>Interface!$E$7*Daten!K149</f>
        <v>0</v>
      </c>
      <c r="M154">
        <f t="shared" si="33"/>
        <v>0</v>
      </c>
      <c r="N154">
        <f>Interface!$E$8</f>
        <v>0</v>
      </c>
      <c r="O154">
        <f>Interface!$E$13</f>
        <v>0</v>
      </c>
      <c r="P154">
        <f t="shared" si="34"/>
        <v>0</v>
      </c>
      <c r="Q154">
        <f t="shared" si="35"/>
        <v>0</v>
      </c>
      <c r="R154">
        <f t="shared" si="36"/>
        <v>510.952</v>
      </c>
      <c r="S154">
        <f t="shared" si="45"/>
        <v>0</v>
      </c>
      <c r="T154">
        <f t="shared" si="46"/>
        <v>0</v>
      </c>
      <c r="U154">
        <f t="shared" si="47"/>
        <v>0</v>
      </c>
      <c r="V154">
        <f t="shared" si="37"/>
        <v>510.952</v>
      </c>
      <c r="W154">
        <f t="shared" si="38"/>
        <v>0</v>
      </c>
      <c r="X154">
        <f t="shared" si="39"/>
        <v>510.952</v>
      </c>
      <c r="Y154">
        <f t="shared" si="40"/>
        <v>0</v>
      </c>
      <c r="Z154">
        <f t="shared" si="41"/>
        <v>0</v>
      </c>
      <c r="AA154">
        <f t="shared" si="42"/>
        <v>0</v>
      </c>
      <c r="AB154">
        <f t="shared" si="43"/>
        <v>0</v>
      </c>
      <c r="AC154">
        <f>W154*Interface!$D$8+M154*Interface!$D$9+L154*Interface!$D$7+K154*Interface!$D$6+U154*Interface!$D$13</f>
        <v>0</v>
      </c>
      <c r="AF154">
        <f>Daten!I149*Interface!$E$9</f>
        <v>0</v>
      </c>
      <c r="AG154">
        <f>Interface!$B$17*Interface!$D$17</f>
        <v>0</v>
      </c>
      <c r="AH154">
        <f t="shared" si="44"/>
        <v>0</v>
      </c>
      <c r="AK154">
        <f>K154*Interface!$C$6+L154*Interface!$C$7+W154*Interface!$C$8+AF154*Interface!$C$9+U154*Interface!$C$13+X154*Parameter!$B$6</f>
        <v>5109520</v>
      </c>
    </row>
    <row r="155" spans="1:37" x14ac:dyDescent="0.2">
      <c r="A155">
        <v>146</v>
      </c>
      <c r="B155">
        <f>IF(Daten!E150-(Interface!$F$22+Interface!$F$23+Interface!$F$24)&gt;0,Daten!E150-(Interface!$F$22+Interface!$F$23+Interface!$F$24),0)</f>
        <v>263.14514506804454</v>
      </c>
      <c r="C155">
        <f>IF($B155=0,Daten!$E150*C$6,Interface!$F$22)</f>
        <v>0</v>
      </c>
      <c r="D155">
        <f>IF($B155=0,Daten!$E150*D$6,Interface!$F$23)</f>
        <v>0</v>
      </c>
      <c r="E155">
        <f>IF($B155=0,Daten!$E150*E$6,Interface!$F$24)</f>
        <v>0</v>
      </c>
      <c r="F155">
        <f>C155*Interface!$B$22</f>
        <v>0</v>
      </c>
      <c r="G155">
        <f>D155*Interface!$E$23+E155*Interface!$E$24</f>
        <v>0</v>
      </c>
      <c r="H155" s="1">
        <f>C155*Interface!$D$22+D155*Interface!$D$23+E155*Interface!$D$24+B155*Parameter!$B$6</f>
        <v>2631451.4506804454</v>
      </c>
      <c r="J155">
        <f>F155+Daten!B150</f>
        <v>487.16800000000006</v>
      </c>
      <c r="K155">
        <f>Interface!$E$6*Daten!H150</f>
        <v>0</v>
      </c>
      <c r="L155">
        <f>Interface!$E$7*Daten!K150</f>
        <v>0</v>
      </c>
      <c r="M155">
        <f t="shared" si="33"/>
        <v>0</v>
      </c>
      <c r="N155">
        <f>Interface!$E$8</f>
        <v>0</v>
      </c>
      <c r="O155">
        <f>Interface!$E$13</f>
        <v>0</v>
      </c>
      <c r="P155">
        <f t="shared" si="34"/>
        <v>0</v>
      </c>
      <c r="Q155">
        <f t="shared" si="35"/>
        <v>0</v>
      </c>
      <c r="R155">
        <f t="shared" si="36"/>
        <v>487.16800000000006</v>
      </c>
      <c r="S155">
        <f t="shared" si="45"/>
        <v>0</v>
      </c>
      <c r="T155">
        <f t="shared" si="46"/>
        <v>0</v>
      </c>
      <c r="U155">
        <f t="shared" si="47"/>
        <v>0</v>
      </c>
      <c r="V155">
        <f t="shared" si="37"/>
        <v>487.16800000000006</v>
      </c>
      <c r="W155">
        <f t="shared" si="38"/>
        <v>0</v>
      </c>
      <c r="X155">
        <f t="shared" si="39"/>
        <v>487.16800000000006</v>
      </c>
      <c r="Y155">
        <f t="shared" si="40"/>
        <v>0</v>
      </c>
      <c r="Z155">
        <f t="shared" si="41"/>
        <v>0</v>
      </c>
      <c r="AA155">
        <f t="shared" si="42"/>
        <v>0</v>
      </c>
      <c r="AB155">
        <f t="shared" si="43"/>
        <v>0</v>
      </c>
      <c r="AC155">
        <f>W155*Interface!$D$8+M155*Interface!$D$9+L155*Interface!$D$7+K155*Interface!$D$6+U155*Interface!$D$13</f>
        <v>0</v>
      </c>
      <c r="AF155">
        <f>Daten!I150*Interface!$E$9</f>
        <v>0</v>
      </c>
      <c r="AG155">
        <f>Interface!$B$17*Interface!$D$17</f>
        <v>0</v>
      </c>
      <c r="AH155">
        <f t="shared" si="44"/>
        <v>0</v>
      </c>
      <c r="AK155">
        <f>K155*Interface!$C$6+L155*Interface!$C$7+W155*Interface!$C$8+AF155*Interface!$C$9+U155*Interface!$C$13+X155*Parameter!$B$6</f>
        <v>4871680.0000000009</v>
      </c>
    </row>
    <row r="156" spans="1:37" x14ac:dyDescent="0.2">
      <c r="A156">
        <v>147</v>
      </c>
      <c r="B156">
        <f>IF(Daten!E151-(Interface!$F$22+Interface!$F$23+Interface!$F$24)&gt;0,Daten!E151-(Interface!$F$22+Interface!$F$23+Interface!$F$24),0)</f>
        <v>225.58131924514888</v>
      </c>
      <c r="C156">
        <f>IF($B156=0,Daten!$E151*C$6,Interface!$F$22)</f>
        <v>0</v>
      </c>
      <c r="D156">
        <f>IF($B156=0,Daten!$E151*D$6,Interface!$F$23)</f>
        <v>0</v>
      </c>
      <c r="E156">
        <f>IF($B156=0,Daten!$E151*E$6,Interface!$F$24)</f>
        <v>0</v>
      </c>
      <c r="F156">
        <f>C156*Interface!$B$22</f>
        <v>0</v>
      </c>
      <c r="G156">
        <f>D156*Interface!$E$23+E156*Interface!$E$24</f>
        <v>0</v>
      </c>
      <c r="H156" s="1">
        <f>C156*Interface!$D$22+D156*Interface!$D$23+E156*Interface!$D$24+B156*Parameter!$B$6</f>
        <v>2255813.1924514887</v>
      </c>
      <c r="J156">
        <f>F156+Daten!B151</f>
        <v>476.92</v>
      </c>
      <c r="K156">
        <f>Interface!$E$6*Daten!H151</f>
        <v>0</v>
      </c>
      <c r="L156">
        <f>Interface!$E$7*Daten!K151</f>
        <v>0</v>
      </c>
      <c r="M156">
        <f t="shared" si="33"/>
        <v>0</v>
      </c>
      <c r="N156">
        <f>Interface!$E$8</f>
        <v>0</v>
      </c>
      <c r="O156">
        <f>Interface!$E$13</f>
        <v>0</v>
      </c>
      <c r="P156">
        <f t="shared" si="34"/>
        <v>0</v>
      </c>
      <c r="Q156">
        <f t="shared" si="35"/>
        <v>0</v>
      </c>
      <c r="R156">
        <f t="shared" si="36"/>
        <v>476.92</v>
      </c>
      <c r="S156">
        <f t="shared" si="45"/>
        <v>0</v>
      </c>
      <c r="T156">
        <f t="shared" si="46"/>
        <v>0</v>
      </c>
      <c r="U156">
        <f t="shared" si="47"/>
        <v>0</v>
      </c>
      <c r="V156">
        <f t="shared" si="37"/>
        <v>476.92</v>
      </c>
      <c r="W156">
        <f t="shared" si="38"/>
        <v>0</v>
      </c>
      <c r="X156">
        <f t="shared" si="39"/>
        <v>476.92</v>
      </c>
      <c r="Y156">
        <f t="shared" si="40"/>
        <v>0</v>
      </c>
      <c r="Z156">
        <f t="shared" si="41"/>
        <v>0</v>
      </c>
      <c r="AA156">
        <f t="shared" si="42"/>
        <v>0</v>
      </c>
      <c r="AB156">
        <f t="shared" si="43"/>
        <v>0</v>
      </c>
      <c r="AC156">
        <f>W156*Interface!$D$8+M156*Interface!$D$9+L156*Interface!$D$7+K156*Interface!$D$6+U156*Interface!$D$13</f>
        <v>0</v>
      </c>
      <c r="AF156">
        <f>Daten!I151*Interface!$E$9</f>
        <v>0</v>
      </c>
      <c r="AG156">
        <f>Interface!$B$17*Interface!$D$17</f>
        <v>0</v>
      </c>
      <c r="AH156">
        <f t="shared" si="44"/>
        <v>0</v>
      </c>
      <c r="AK156">
        <f>K156*Interface!$C$6+L156*Interface!$C$7+W156*Interface!$C$8+AF156*Interface!$C$9+U156*Interface!$C$13+X156*Parameter!$B$6</f>
        <v>4769200</v>
      </c>
    </row>
    <row r="157" spans="1:37" x14ac:dyDescent="0.2">
      <c r="A157">
        <v>148</v>
      </c>
      <c r="B157">
        <f>IF(Daten!E152-(Interface!$F$22+Interface!$F$23+Interface!$F$24)&gt;0,Daten!E152-(Interface!$F$22+Interface!$F$23+Interface!$F$24),0)</f>
        <v>227.37557802356937</v>
      </c>
      <c r="C157">
        <f>IF($B157=0,Daten!$E152*C$6,Interface!$F$22)</f>
        <v>0</v>
      </c>
      <c r="D157">
        <f>IF($B157=0,Daten!$E152*D$6,Interface!$F$23)</f>
        <v>0</v>
      </c>
      <c r="E157">
        <f>IF($B157=0,Daten!$E152*E$6,Interface!$F$24)</f>
        <v>0</v>
      </c>
      <c r="F157">
        <f>C157*Interface!$B$22</f>
        <v>0</v>
      </c>
      <c r="G157">
        <f>D157*Interface!$E$23+E157*Interface!$E$24</f>
        <v>0</v>
      </c>
      <c r="H157" s="1">
        <f>C157*Interface!$D$22+D157*Interface!$D$23+E157*Interface!$D$24+B157*Parameter!$B$6</f>
        <v>2273755.7802356938</v>
      </c>
      <c r="J157">
        <f>F157+Daten!B152</f>
        <v>470</v>
      </c>
      <c r="K157">
        <f>Interface!$E$6*Daten!H152</f>
        <v>0</v>
      </c>
      <c r="L157">
        <f>Interface!$E$7*Daten!K152</f>
        <v>0</v>
      </c>
      <c r="M157">
        <f t="shared" si="33"/>
        <v>0</v>
      </c>
      <c r="N157">
        <f>Interface!$E$8</f>
        <v>0</v>
      </c>
      <c r="O157">
        <f>Interface!$E$13</f>
        <v>0</v>
      </c>
      <c r="P157">
        <f t="shared" si="34"/>
        <v>0</v>
      </c>
      <c r="Q157">
        <f t="shared" si="35"/>
        <v>0</v>
      </c>
      <c r="R157">
        <f t="shared" si="36"/>
        <v>470</v>
      </c>
      <c r="S157">
        <f t="shared" si="45"/>
        <v>0</v>
      </c>
      <c r="T157">
        <f t="shared" si="46"/>
        <v>0</v>
      </c>
      <c r="U157">
        <f t="shared" si="47"/>
        <v>0</v>
      </c>
      <c r="V157">
        <f t="shared" si="37"/>
        <v>470</v>
      </c>
      <c r="W157">
        <f t="shared" si="38"/>
        <v>0</v>
      </c>
      <c r="X157">
        <f t="shared" si="39"/>
        <v>470</v>
      </c>
      <c r="Y157">
        <f t="shared" si="40"/>
        <v>0</v>
      </c>
      <c r="Z157">
        <f t="shared" si="41"/>
        <v>0</v>
      </c>
      <c r="AA157">
        <f t="shared" si="42"/>
        <v>0</v>
      </c>
      <c r="AB157">
        <f t="shared" si="43"/>
        <v>0</v>
      </c>
      <c r="AC157">
        <f>W157*Interface!$D$8+M157*Interface!$D$9+L157*Interface!$D$7+K157*Interface!$D$6+U157*Interface!$D$13</f>
        <v>0</v>
      </c>
      <c r="AF157">
        <f>Daten!I152*Interface!$E$9</f>
        <v>0</v>
      </c>
      <c r="AG157">
        <f>Interface!$B$17*Interface!$D$17</f>
        <v>0</v>
      </c>
      <c r="AH157">
        <f t="shared" si="44"/>
        <v>0</v>
      </c>
      <c r="AK157">
        <f>K157*Interface!$C$6+L157*Interface!$C$7+W157*Interface!$C$8+AF157*Interface!$C$9+U157*Interface!$C$13+X157*Parameter!$B$6</f>
        <v>4700000</v>
      </c>
    </row>
    <row r="158" spans="1:37" x14ac:dyDescent="0.2">
      <c r="A158">
        <v>149</v>
      </c>
      <c r="B158">
        <f>IF(Daten!E153-(Interface!$F$22+Interface!$F$23+Interface!$F$24)&gt;0,Daten!E153-(Interface!$F$22+Interface!$F$23+Interface!$F$24),0)</f>
        <v>294.58546153236563</v>
      </c>
      <c r="C158">
        <f>IF($B158=0,Daten!$E153*C$6,Interface!$F$22)</f>
        <v>0</v>
      </c>
      <c r="D158">
        <f>IF($B158=0,Daten!$E153*D$6,Interface!$F$23)</f>
        <v>0</v>
      </c>
      <c r="E158">
        <f>IF($B158=0,Daten!$E153*E$6,Interface!$F$24)</f>
        <v>0</v>
      </c>
      <c r="F158">
        <f>C158*Interface!$B$22</f>
        <v>0</v>
      </c>
      <c r="G158">
        <f>D158*Interface!$E$23+E158*Interface!$E$24</f>
        <v>0</v>
      </c>
      <c r="H158" s="1">
        <f>C158*Interface!$D$22+D158*Interface!$D$23+E158*Interface!$D$24+B158*Parameter!$B$6</f>
        <v>2945854.6153236562</v>
      </c>
      <c r="J158">
        <f>F158+Daten!B153</f>
        <v>485.88</v>
      </c>
      <c r="K158">
        <f>Interface!$E$6*Daten!H153</f>
        <v>0</v>
      </c>
      <c r="L158">
        <f>Interface!$E$7*Daten!K153</f>
        <v>0</v>
      </c>
      <c r="M158">
        <f t="shared" si="33"/>
        <v>0</v>
      </c>
      <c r="N158">
        <f>Interface!$E$8</f>
        <v>0</v>
      </c>
      <c r="O158">
        <f>Interface!$E$13</f>
        <v>0</v>
      </c>
      <c r="P158">
        <f t="shared" si="34"/>
        <v>0</v>
      </c>
      <c r="Q158">
        <f t="shared" si="35"/>
        <v>0</v>
      </c>
      <c r="R158">
        <f t="shared" si="36"/>
        <v>485.88</v>
      </c>
      <c r="S158">
        <f t="shared" si="45"/>
        <v>0</v>
      </c>
      <c r="T158">
        <f t="shared" si="46"/>
        <v>0</v>
      </c>
      <c r="U158">
        <f t="shared" si="47"/>
        <v>0</v>
      </c>
      <c r="V158">
        <f t="shared" si="37"/>
        <v>485.88</v>
      </c>
      <c r="W158">
        <f t="shared" si="38"/>
        <v>0</v>
      </c>
      <c r="X158">
        <f t="shared" si="39"/>
        <v>485.88</v>
      </c>
      <c r="Y158">
        <f t="shared" si="40"/>
        <v>0</v>
      </c>
      <c r="Z158">
        <f t="shared" si="41"/>
        <v>0</v>
      </c>
      <c r="AA158">
        <f t="shared" si="42"/>
        <v>0</v>
      </c>
      <c r="AB158">
        <f t="shared" si="43"/>
        <v>0</v>
      </c>
      <c r="AC158">
        <f>W158*Interface!$D$8+M158*Interface!$D$9+L158*Interface!$D$7+K158*Interface!$D$6+U158*Interface!$D$13</f>
        <v>0</v>
      </c>
      <c r="AF158">
        <f>Daten!I153*Interface!$E$9</f>
        <v>0</v>
      </c>
      <c r="AG158">
        <f>Interface!$B$17*Interface!$D$17</f>
        <v>0</v>
      </c>
      <c r="AH158">
        <f t="shared" si="44"/>
        <v>0</v>
      </c>
      <c r="AK158">
        <f>K158*Interface!$C$6+L158*Interface!$C$7+W158*Interface!$C$8+AF158*Interface!$C$9+U158*Interface!$C$13+X158*Parameter!$B$6</f>
        <v>4858800</v>
      </c>
    </row>
    <row r="159" spans="1:37" x14ac:dyDescent="0.2">
      <c r="A159">
        <v>150</v>
      </c>
      <c r="B159">
        <f>IF(Daten!E154-(Interface!$F$22+Interface!$F$23+Interface!$F$24)&gt;0,Daten!E154-(Interface!$F$22+Interface!$F$23+Interface!$F$24),0)</f>
        <v>452.7497880916178</v>
      </c>
      <c r="C159">
        <f>IF($B159=0,Daten!$E154*C$6,Interface!$F$22)</f>
        <v>0</v>
      </c>
      <c r="D159">
        <f>IF($B159=0,Daten!$E154*D$6,Interface!$F$23)</f>
        <v>0</v>
      </c>
      <c r="E159">
        <f>IF($B159=0,Daten!$E154*E$6,Interface!$F$24)</f>
        <v>0</v>
      </c>
      <c r="F159">
        <f>C159*Interface!$B$22</f>
        <v>0</v>
      </c>
      <c r="G159">
        <f>D159*Interface!$E$23+E159*Interface!$E$24</f>
        <v>0</v>
      </c>
      <c r="H159" s="1">
        <f>C159*Interface!$D$22+D159*Interface!$D$23+E159*Interface!$D$24+B159*Parameter!$B$6</f>
        <v>4527497.8809161782</v>
      </c>
      <c r="J159">
        <f>F159+Daten!B154</f>
        <v>551.58400000000006</v>
      </c>
      <c r="K159">
        <f>Interface!$E$6*Daten!H154</f>
        <v>0</v>
      </c>
      <c r="L159">
        <f>Interface!$E$7*Daten!K154</f>
        <v>0</v>
      </c>
      <c r="M159">
        <f t="shared" si="33"/>
        <v>0</v>
      </c>
      <c r="N159">
        <f>Interface!$E$8</f>
        <v>0</v>
      </c>
      <c r="O159">
        <f>Interface!$E$13</f>
        <v>0</v>
      </c>
      <c r="P159">
        <f t="shared" si="34"/>
        <v>0</v>
      </c>
      <c r="Q159">
        <f t="shared" si="35"/>
        <v>0</v>
      </c>
      <c r="R159">
        <f t="shared" si="36"/>
        <v>551.58400000000006</v>
      </c>
      <c r="S159">
        <f t="shared" si="45"/>
        <v>0</v>
      </c>
      <c r="T159">
        <f t="shared" si="46"/>
        <v>0</v>
      </c>
      <c r="U159">
        <f t="shared" si="47"/>
        <v>0</v>
      </c>
      <c r="V159">
        <f t="shared" si="37"/>
        <v>551.58400000000006</v>
      </c>
      <c r="W159">
        <f t="shared" si="38"/>
        <v>0</v>
      </c>
      <c r="X159">
        <f t="shared" si="39"/>
        <v>551.58400000000006</v>
      </c>
      <c r="Y159">
        <f t="shared" si="40"/>
        <v>0</v>
      </c>
      <c r="Z159">
        <f t="shared" si="41"/>
        <v>0</v>
      </c>
      <c r="AA159">
        <f t="shared" si="42"/>
        <v>0</v>
      </c>
      <c r="AB159">
        <f t="shared" si="43"/>
        <v>0</v>
      </c>
      <c r="AC159">
        <f>W159*Interface!$D$8+M159*Interface!$D$9+L159*Interface!$D$7+K159*Interface!$D$6+U159*Interface!$D$13</f>
        <v>0</v>
      </c>
      <c r="AF159">
        <f>Daten!I154*Interface!$E$9</f>
        <v>0</v>
      </c>
      <c r="AG159">
        <f>Interface!$B$17*Interface!$D$17</f>
        <v>0</v>
      </c>
      <c r="AH159">
        <f t="shared" si="44"/>
        <v>0</v>
      </c>
      <c r="AK159">
        <f>K159*Interface!$C$6+L159*Interface!$C$7+W159*Interface!$C$8+AF159*Interface!$C$9+U159*Interface!$C$13+X159*Parameter!$B$6</f>
        <v>5515840.0000000009</v>
      </c>
    </row>
    <row r="160" spans="1:37" x14ac:dyDescent="0.2">
      <c r="A160">
        <v>151</v>
      </c>
      <c r="B160">
        <f>IF(Daten!E155-(Interface!$F$22+Interface!$F$23+Interface!$F$24)&gt;0,Daten!E155-(Interface!$F$22+Interface!$F$23+Interface!$F$24),0)</f>
        <v>774.81543359938485</v>
      </c>
      <c r="C160">
        <f>IF($B160=0,Daten!$E155*C$6,Interface!$F$22)</f>
        <v>0</v>
      </c>
      <c r="D160">
        <f>IF($B160=0,Daten!$E155*D$6,Interface!$F$23)</f>
        <v>0</v>
      </c>
      <c r="E160">
        <f>IF($B160=0,Daten!$E155*E$6,Interface!$F$24)</f>
        <v>0</v>
      </c>
      <c r="F160">
        <f>C160*Interface!$B$22</f>
        <v>0</v>
      </c>
      <c r="G160">
        <f>D160*Interface!$E$23+E160*Interface!$E$24</f>
        <v>0</v>
      </c>
      <c r="H160" s="1">
        <f>C160*Interface!$D$22+D160*Interface!$D$23+E160*Interface!$D$24+B160*Parameter!$B$6</f>
        <v>7748154.3359938487</v>
      </c>
      <c r="J160">
        <f>F160+Daten!B155</f>
        <v>652.94400000000007</v>
      </c>
      <c r="K160">
        <f>Interface!$E$6*Daten!H155</f>
        <v>0</v>
      </c>
      <c r="L160">
        <f>Interface!$E$7*Daten!K155</f>
        <v>0</v>
      </c>
      <c r="M160">
        <f t="shared" si="33"/>
        <v>0</v>
      </c>
      <c r="N160">
        <f>Interface!$E$8</f>
        <v>0</v>
      </c>
      <c r="O160">
        <f>Interface!$E$13</f>
        <v>0</v>
      </c>
      <c r="P160">
        <f t="shared" si="34"/>
        <v>0</v>
      </c>
      <c r="Q160">
        <f t="shared" si="35"/>
        <v>0</v>
      </c>
      <c r="R160">
        <f t="shared" si="36"/>
        <v>652.94400000000007</v>
      </c>
      <c r="S160">
        <f t="shared" si="45"/>
        <v>0</v>
      </c>
      <c r="T160">
        <f t="shared" si="46"/>
        <v>0</v>
      </c>
      <c r="U160">
        <f t="shared" si="47"/>
        <v>0</v>
      </c>
      <c r="V160">
        <f t="shared" si="37"/>
        <v>652.94400000000007</v>
      </c>
      <c r="W160">
        <f t="shared" si="38"/>
        <v>0</v>
      </c>
      <c r="X160">
        <f t="shared" si="39"/>
        <v>652.94400000000007</v>
      </c>
      <c r="Y160">
        <f t="shared" si="40"/>
        <v>0</v>
      </c>
      <c r="Z160">
        <f t="shared" si="41"/>
        <v>0</v>
      </c>
      <c r="AA160">
        <f t="shared" si="42"/>
        <v>0</v>
      </c>
      <c r="AB160">
        <f t="shared" si="43"/>
        <v>0</v>
      </c>
      <c r="AC160">
        <f>W160*Interface!$D$8+M160*Interface!$D$9+L160*Interface!$D$7+K160*Interface!$D$6+U160*Interface!$D$13</f>
        <v>0</v>
      </c>
      <c r="AF160">
        <f>Daten!I155*Interface!$E$9</f>
        <v>0</v>
      </c>
      <c r="AG160">
        <f>Interface!$B$17*Interface!$D$17</f>
        <v>0</v>
      </c>
      <c r="AH160">
        <f t="shared" si="44"/>
        <v>0</v>
      </c>
      <c r="AK160">
        <f>K160*Interface!$C$6+L160*Interface!$C$7+W160*Interface!$C$8+AF160*Interface!$C$9+U160*Interface!$C$13+X160*Parameter!$B$6</f>
        <v>6529440.0000000009</v>
      </c>
    </row>
    <row r="161" spans="1:37" x14ac:dyDescent="0.2">
      <c r="A161">
        <v>152</v>
      </c>
      <c r="B161">
        <f>IF(Daten!E156-(Interface!$F$22+Interface!$F$23+Interface!$F$24)&gt;0,Daten!E156-(Interface!$F$22+Interface!$F$23+Interface!$F$24),0)</f>
        <v>1516.8003691669699</v>
      </c>
      <c r="C161">
        <f>IF($B161=0,Daten!$E156*C$6,Interface!$F$22)</f>
        <v>0</v>
      </c>
      <c r="D161">
        <f>IF($B161=0,Daten!$E156*D$6,Interface!$F$23)</f>
        <v>0</v>
      </c>
      <c r="E161">
        <f>IF($B161=0,Daten!$E156*E$6,Interface!$F$24)</f>
        <v>0</v>
      </c>
      <c r="F161">
        <f>C161*Interface!$B$22</f>
        <v>0</v>
      </c>
      <c r="G161">
        <f>D161*Interface!$E$23+E161*Interface!$E$24</f>
        <v>0</v>
      </c>
      <c r="H161" s="1">
        <f>C161*Interface!$D$22+D161*Interface!$D$23+E161*Interface!$D$24+B161*Parameter!$B$6</f>
        <v>15168003.691669699</v>
      </c>
      <c r="J161">
        <f>F161+Daten!B156</f>
        <v>743.34399999999994</v>
      </c>
      <c r="K161">
        <f>Interface!$E$6*Daten!H156</f>
        <v>0</v>
      </c>
      <c r="L161">
        <f>Interface!$E$7*Daten!K156</f>
        <v>0</v>
      </c>
      <c r="M161">
        <f t="shared" si="33"/>
        <v>0</v>
      </c>
      <c r="N161">
        <f>Interface!$E$8</f>
        <v>0</v>
      </c>
      <c r="O161">
        <f>Interface!$E$13</f>
        <v>0</v>
      </c>
      <c r="P161">
        <f t="shared" si="34"/>
        <v>0</v>
      </c>
      <c r="Q161">
        <f t="shared" si="35"/>
        <v>0</v>
      </c>
      <c r="R161">
        <f t="shared" si="36"/>
        <v>743.34399999999994</v>
      </c>
      <c r="S161">
        <f t="shared" si="45"/>
        <v>0</v>
      </c>
      <c r="T161">
        <f t="shared" si="46"/>
        <v>0</v>
      </c>
      <c r="U161">
        <f t="shared" si="47"/>
        <v>0</v>
      </c>
      <c r="V161">
        <f t="shared" si="37"/>
        <v>743.34399999999994</v>
      </c>
      <c r="W161">
        <f t="shared" si="38"/>
        <v>0</v>
      </c>
      <c r="X161">
        <f t="shared" si="39"/>
        <v>743.34399999999994</v>
      </c>
      <c r="Y161">
        <f t="shared" si="40"/>
        <v>0</v>
      </c>
      <c r="Z161">
        <f t="shared" si="41"/>
        <v>0</v>
      </c>
      <c r="AA161">
        <f t="shared" si="42"/>
        <v>0</v>
      </c>
      <c r="AB161">
        <f t="shared" si="43"/>
        <v>0</v>
      </c>
      <c r="AC161">
        <f>W161*Interface!$D$8+M161*Interface!$D$9+L161*Interface!$D$7+K161*Interface!$D$6+U161*Interface!$D$13</f>
        <v>0</v>
      </c>
      <c r="AF161">
        <f>Daten!I156*Interface!$E$9</f>
        <v>0</v>
      </c>
      <c r="AG161">
        <f>Interface!$B$17*Interface!$D$17</f>
        <v>0</v>
      </c>
      <c r="AH161">
        <f t="shared" si="44"/>
        <v>0</v>
      </c>
      <c r="AK161">
        <f>K161*Interface!$C$6+L161*Interface!$C$7+W161*Interface!$C$8+AF161*Interface!$C$9+U161*Interface!$C$13+X161*Parameter!$B$6</f>
        <v>7433439.9999999991</v>
      </c>
    </row>
    <row r="162" spans="1:37" x14ac:dyDescent="0.2">
      <c r="A162">
        <v>153</v>
      </c>
      <c r="B162">
        <f>IF(Daten!E157-(Interface!$F$22+Interface!$F$23+Interface!$F$24)&gt;0,Daten!E157-(Interface!$F$22+Interface!$F$23+Interface!$F$24),0)</f>
        <v>2131.8593367021858</v>
      </c>
      <c r="C162">
        <f>IF($B162=0,Daten!$E157*C$6,Interface!$F$22)</f>
        <v>0</v>
      </c>
      <c r="D162">
        <f>IF($B162=0,Daten!$E157*D$6,Interface!$F$23)</f>
        <v>0</v>
      </c>
      <c r="E162">
        <f>IF($B162=0,Daten!$E157*E$6,Interface!$F$24)</f>
        <v>0</v>
      </c>
      <c r="F162">
        <f>C162*Interface!$B$22</f>
        <v>0</v>
      </c>
      <c r="G162">
        <f>D162*Interface!$E$23+E162*Interface!$E$24</f>
        <v>0</v>
      </c>
      <c r="H162" s="1">
        <f>C162*Interface!$D$22+D162*Interface!$D$23+E162*Interface!$D$24+B162*Parameter!$B$6</f>
        <v>21318593.367021859</v>
      </c>
      <c r="J162">
        <f>F162+Daten!B157</f>
        <v>767.54399999999998</v>
      </c>
      <c r="K162">
        <f>Interface!$E$6*Daten!H157</f>
        <v>0</v>
      </c>
      <c r="L162">
        <f>Interface!$E$7*Daten!K157</f>
        <v>0</v>
      </c>
      <c r="M162">
        <f t="shared" si="33"/>
        <v>0</v>
      </c>
      <c r="N162">
        <f>Interface!$E$8</f>
        <v>0</v>
      </c>
      <c r="O162">
        <f>Interface!$E$13</f>
        <v>0</v>
      </c>
      <c r="P162">
        <f t="shared" si="34"/>
        <v>0</v>
      </c>
      <c r="Q162">
        <f t="shared" si="35"/>
        <v>0</v>
      </c>
      <c r="R162">
        <f t="shared" si="36"/>
        <v>767.54399999999998</v>
      </c>
      <c r="S162">
        <f t="shared" si="45"/>
        <v>0</v>
      </c>
      <c r="T162">
        <f t="shared" si="46"/>
        <v>0</v>
      </c>
      <c r="U162">
        <f t="shared" si="47"/>
        <v>0</v>
      </c>
      <c r="V162">
        <f t="shared" si="37"/>
        <v>767.54399999999998</v>
      </c>
      <c r="W162">
        <f t="shared" si="38"/>
        <v>0</v>
      </c>
      <c r="X162">
        <f t="shared" si="39"/>
        <v>767.54399999999998</v>
      </c>
      <c r="Y162">
        <f t="shared" si="40"/>
        <v>0</v>
      </c>
      <c r="Z162">
        <f t="shared" si="41"/>
        <v>0</v>
      </c>
      <c r="AA162">
        <f t="shared" si="42"/>
        <v>0</v>
      </c>
      <c r="AB162">
        <f t="shared" si="43"/>
        <v>0</v>
      </c>
      <c r="AC162">
        <f>W162*Interface!$D$8+M162*Interface!$D$9+L162*Interface!$D$7+K162*Interface!$D$6+U162*Interface!$D$13</f>
        <v>0</v>
      </c>
      <c r="AF162">
        <f>Daten!I157*Interface!$E$9</f>
        <v>0</v>
      </c>
      <c r="AG162">
        <f>Interface!$B$17*Interface!$D$17</f>
        <v>0</v>
      </c>
      <c r="AH162">
        <f t="shared" si="44"/>
        <v>0</v>
      </c>
      <c r="AK162">
        <f>K162*Interface!$C$6+L162*Interface!$C$7+W162*Interface!$C$8+AF162*Interface!$C$9+U162*Interface!$C$13+X162*Parameter!$B$6</f>
        <v>7675440</v>
      </c>
    </row>
    <row r="163" spans="1:37" x14ac:dyDescent="0.2">
      <c r="A163">
        <v>154</v>
      </c>
      <c r="B163">
        <f>IF(Daten!E158-(Interface!$F$22+Interface!$F$23+Interface!$F$24)&gt;0,Daten!E158-(Interface!$F$22+Interface!$F$23+Interface!$F$24),0)</f>
        <v>2261.9501417742445</v>
      </c>
      <c r="C163">
        <f>IF($B163=0,Daten!$E158*C$6,Interface!$F$22)</f>
        <v>0</v>
      </c>
      <c r="D163">
        <f>IF($B163=0,Daten!$E158*D$6,Interface!$F$23)</f>
        <v>0</v>
      </c>
      <c r="E163">
        <f>IF($B163=0,Daten!$E158*E$6,Interface!$F$24)</f>
        <v>0</v>
      </c>
      <c r="F163">
        <f>C163*Interface!$B$22</f>
        <v>0</v>
      </c>
      <c r="G163">
        <f>D163*Interface!$E$23+E163*Interface!$E$24</f>
        <v>0</v>
      </c>
      <c r="H163" s="1">
        <f>C163*Interface!$D$22+D163*Interface!$D$23+E163*Interface!$D$24+B163*Parameter!$B$6</f>
        <v>22619501.417742446</v>
      </c>
      <c r="J163">
        <f>F163+Daten!B158</f>
        <v>778.26400000000001</v>
      </c>
      <c r="K163">
        <f>Interface!$E$6*Daten!H158</f>
        <v>0</v>
      </c>
      <c r="L163">
        <f>Interface!$E$7*Daten!K158</f>
        <v>0</v>
      </c>
      <c r="M163">
        <f t="shared" si="33"/>
        <v>0</v>
      </c>
      <c r="N163">
        <f>Interface!$E$8</f>
        <v>0</v>
      </c>
      <c r="O163">
        <f>Interface!$E$13</f>
        <v>0</v>
      </c>
      <c r="P163">
        <f t="shared" si="34"/>
        <v>0</v>
      </c>
      <c r="Q163">
        <f t="shared" si="35"/>
        <v>0</v>
      </c>
      <c r="R163">
        <f t="shared" si="36"/>
        <v>778.26400000000001</v>
      </c>
      <c r="S163">
        <f t="shared" si="45"/>
        <v>0</v>
      </c>
      <c r="T163">
        <f t="shared" si="46"/>
        <v>0</v>
      </c>
      <c r="U163">
        <f t="shared" si="47"/>
        <v>0</v>
      </c>
      <c r="V163">
        <f t="shared" si="37"/>
        <v>778.26400000000001</v>
      </c>
      <c r="W163">
        <f t="shared" si="38"/>
        <v>0</v>
      </c>
      <c r="X163">
        <f t="shared" si="39"/>
        <v>778.26400000000001</v>
      </c>
      <c r="Y163">
        <f t="shared" si="40"/>
        <v>0</v>
      </c>
      <c r="Z163">
        <f t="shared" si="41"/>
        <v>0</v>
      </c>
      <c r="AA163">
        <f t="shared" si="42"/>
        <v>0</v>
      </c>
      <c r="AB163">
        <f t="shared" si="43"/>
        <v>0</v>
      </c>
      <c r="AC163">
        <f>W163*Interface!$D$8+M163*Interface!$D$9+L163*Interface!$D$7+K163*Interface!$D$6+U163*Interface!$D$13</f>
        <v>0</v>
      </c>
      <c r="AF163">
        <f>Daten!I158*Interface!$E$9</f>
        <v>0</v>
      </c>
      <c r="AG163">
        <f>Interface!$B$17*Interface!$D$17</f>
        <v>0</v>
      </c>
      <c r="AH163">
        <f t="shared" si="44"/>
        <v>0</v>
      </c>
      <c r="AK163">
        <f>K163*Interface!$C$6+L163*Interface!$C$7+W163*Interface!$C$8+AF163*Interface!$C$9+U163*Interface!$C$13+X163*Parameter!$B$6</f>
        <v>7782640</v>
      </c>
    </row>
    <row r="164" spans="1:37" x14ac:dyDescent="0.2">
      <c r="A164">
        <v>155</v>
      </c>
      <c r="B164">
        <f>IF(Daten!E159-(Interface!$F$22+Interface!$F$23+Interface!$F$24)&gt;0,Daten!E159-(Interface!$F$22+Interface!$F$23+Interface!$F$24),0)</f>
        <v>2094.5185804749731</v>
      </c>
      <c r="C164">
        <f>IF($B164=0,Daten!$E159*C$6,Interface!$F$22)</f>
        <v>0</v>
      </c>
      <c r="D164">
        <f>IF($B164=0,Daten!$E159*D$6,Interface!$F$23)</f>
        <v>0</v>
      </c>
      <c r="E164">
        <f>IF($B164=0,Daten!$E159*E$6,Interface!$F$24)</f>
        <v>0</v>
      </c>
      <c r="F164">
        <f>C164*Interface!$B$22</f>
        <v>0</v>
      </c>
      <c r="G164">
        <f>D164*Interface!$E$23+E164*Interface!$E$24</f>
        <v>0</v>
      </c>
      <c r="H164" s="1">
        <f>C164*Interface!$D$22+D164*Interface!$D$23+E164*Interface!$D$24+B164*Parameter!$B$6</f>
        <v>20945185.804749731</v>
      </c>
      <c r="J164">
        <f>F164+Daten!B159</f>
        <v>787.6880000000001</v>
      </c>
      <c r="K164">
        <f>Interface!$E$6*Daten!H159</f>
        <v>0</v>
      </c>
      <c r="L164">
        <f>Interface!$E$7*Daten!K159</f>
        <v>0</v>
      </c>
      <c r="M164">
        <f t="shared" si="33"/>
        <v>0</v>
      </c>
      <c r="N164">
        <f>Interface!$E$8</f>
        <v>0</v>
      </c>
      <c r="O164">
        <f>Interface!$E$13</f>
        <v>0</v>
      </c>
      <c r="P164">
        <f t="shared" si="34"/>
        <v>0</v>
      </c>
      <c r="Q164">
        <f t="shared" si="35"/>
        <v>0</v>
      </c>
      <c r="R164">
        <f t="shared" si="36"/>
        <v>787.6880000000001</v>
      </c>
      <c r="S164">
        <f t="shared" si="45"/>
        <v>0</v>
      </c>
      <c r="T164">
        <f t="shared" si="46"/>
        <v>0</v>
      </c>
      <c r="U164">
        <f t="shared" si="47"/>
        <v>0</v>
      </c>
      <c r="V164">
        <f t="shared" si="37"/>
        <v>787.6880000000001</v>
      </c>
      <c r="W164">
        <f t="shared" si="38"/>
        <v>0</v>
      </c>
      <c r="X164">
        <f t="shared" si="39"/>
        <v>787.6880000000001</v>
      </c>
      <c r="Y164">
        <f t="shared" si="40"/>
        <v>0</v>
      </c>
      <c r="Z164">
        <f t="shared" si="41"/>
        <v>0</v>
      </c>
      <c r="AA164">
        <f t="shared" si="42"/>
        <v>0</v>
      </c>
      <c r="AB164">
        <f t="shared" si="43"/>
        <v>0</v>
      </c>
      <c r="AC164">
        <f>W164*Interface!$D$8+M164*Interface!$D$9+L164*Interface!$D$7+K164*Interface!$D$6+U164*Interface!$D$13</f>
        <v>0</v>
      </c>
      <c r="AF164">
        <f>Daten!I159*Interface!$E$9</f>
        <v>0</v>
      </c>
      <c r="AG164">
        <f>Interface!$B$17*Interface!$D$17</f>
        <v>0</v>
      </c>
      <c r="AH164">
        <f t="shared" si="44"/>
        <v>0</v>
      </c>
      <c r="AK164">
        <f>K164*Interface!$C$6+L164*Interface!$C$7+W164*Interface!$C$8+AF164*Interface!$C$9+U164*Interface!$C$13+X164*Parameter!$B$6</f>
        <v>7876880.0000000009</v>
      </c>
    </row>
    <row r="165" spans="1:37" x14ac:dyDescent="0.2">
      <c r="A165">
        <v>156</v>
      </c>
      <c r="B165">
        <f>IF(Daten!E160-(Interface!$F$22+Interface!$F$23+Interface!$F$24)&gt;0,Daten!E160-(Interface!$F$22+Interface!$F$23+Interface!$F$24),0)</f>
        <v>1925.4296094563288</v>
      </c>
      <c r="C165">
        <f>IF($B165=0,Daten!$E160*C$6,Interface!$F$22)</f>
        <v>0</v>
      </c>
      <c r="D165">
        <f>IF($B165=0,Daten!$E160*D$6,Interface!$F$23)</f>
        <v>0</v>
      </c>
      <c r="E165">
        <f>IF($B165=0,Daten!$E160*E$6,Interface!$F$24)</f>
        <v>0</v>
      </c>
      <c r="F165">
        <f>C165*Interface!$B$22</f>
        <v>0</v>
      </c>
      <c r="G165">
        <f>D165*Interface!$E$23+E165*Interface!$E$24</f>
        <v>0</v>
      </c>
      <c r="H165" s="1">
        <f>C165*Interface!$D$22+D165*Interface!$D$23+E165*Interface!$D$24+B165*Parameter!$B$6</f>
        <v>19254296.094563287</v>
      </c>
      <c r="J165">
        <f>F165+Daten!B160</f>
        <v>794.2</v>
      </c>
      <c r="K165">
        <f>Interface!$E$6*Daten!H160</f>
        <v>0</v>
      </c>
      <c r="L165">
        <f>Interface!$E$7*Daten!K160</f>
        <v>0</v>
      </c>
      <c r="M165">
        <f t="shared" si="33"/>
        <v>0</v>
      </c>
      <c r="N165">
        <f>Interface!$E$8</f>
        <v>0</v>
      </c>
      <c r="O165">
        <f>Interface!$E$13</f>
        <v>0</v>
      </c>
      <c r="P165">
        <f t="shared" si="34"/>
        <v>0</v>
      </c>
      <c r="Q165">
        <f t="shared" si="35"/>
        <v>0</v>
      </c>
      <c r="R165">
        <f t="shared" si="36"/>
        <v>794.2</v>
      </c>
      <c r="S165">
        <f t="shared" si="45"/>
        <v>0</v>
      </c>
      <c r="T165">
        <f t="shared" si="46"/>
        <v>0</v>
      </c>
      <c r="U165">
        <f t="shared" si="47"/>
        <v>0</v>
      </c>
      <c r="V165">
        <f t="shared" si="37"/>
        <v>794.2</v>
      </c>
      <c r="W165">
        <f t="shared" si="38"/>
        <v>0</v>
      </c>
      <c r="X165">
        <f t="shared" si="39"/>
        <v>794.2</v>
      </c>
      <c r="Y165">
        <f t="shared" si="40"/>
        <v>0</v>
      </c>
      <c r="Z165">
        <f t="shared" si="41"/>
        <v>0</v>
      </c>
      <c r="AA165">
        <f t="shared" si="42"/>
        <v>0</v>
      </c>
      <c r="AB165">
        <f t="shared" si="43"/>
        <v>0</v>
      </c>
      <c r="AC165">
        <f>W165*Interface!$D$8+M165*Interface!$D$9+L165*Interface!$D$7+K165*Interface!$D$6+U165*Interface!$D$13</f>
        <v>0</v>
      </c>
      <c r="AF165">
        <f>Daten!I160*Interface!$E$9</f>
        <v>0</v>
      </c>
      <c r="AG165">
        <f>Interface!$B$17*Interface!$D$17</f>
        <v>0</v>
      </c>
      <c r="AH165">
        <f t="shared" si="44"/>
        <v>0</v>
      </c>
      <c r="AK165">
        <f>K165*Interface!$C$6+L165*Interface!$C$7+W165*Interface!$C$8+AF165*Interface!$C$9+U165*Interface!$C$13+X165*Parameter!$B$6</f>
        <v>7942000</v>
      </c>
    </row>
    <row r="166" spans="1:37" x14ac:dyDescent="0.2">
      <c r="A166">
        <v>157</v>
      </c>
      <c r="B166">
        <f>IF(Daten!E161-(Interface!$F$22+Interface!$F$23+Interface!$F$24)&gt;0,Daten!E161-(Interface!$F$22+Interface!$F$23+Interface!$F$24),0)</f>
        <v>1840.7836963886887</v>
      </c>
      <c r="C166">
        <f>IF($B166=0,Daten!$E161*C$6,Interface!$F$22)</f>
        <v>0</v>
      </c>
      <c r="D166">
        <f>IF($B166=0,Daten!$E161*D$6,Interface!$F$23)</f>
        <v>0</v>
      </c>
      <c r="E166">
        <f>IF($B166=0,Daten!$E161*E$6,Interface!$F$24)</f>
        <v>0</v>
      </c>
      <c r="F166">
        <f>C166*Interface!$B$22</f>
        <v>0</v>
      </c>
      <c r="G166">
        <f>D166*Interface!$E$23+E166*Interface!$E$24</f>
        <v>0</v>
      </c>
      <c r="H166" s="1">
        <f>C166*Interface!$D$22+D166*Interface!$D$23+E166*Interface!$D$24+B166*Parameter!$B$6</f>
        <v>18407836.963886887</v>
      </c>
      <c r="J166">
        <f>F166+Daten!B161</f>
        <v>787.43200000000002</v>
      </c>
      <c r="K166">
        <f>Interface!$E$6*Daten!H161</f>
        <v>0</v>
      </c>
      <c r="L166">
        <f>Interface!$E$7*Daten!K161</f>
        <v>0</v>
      </c>
      <c r="M166">
        <f t="shared" si="33"/>
        <v>0</v>
      </c>
      <c r="N166">
        <f>Interface!$E$8</f>
        <v>0</v>
      </c>
      <c r="O166">
        <f>Interface!$E$13</f>
        <v>0</v>
      </c>
      <c r="P166">
        <f t="shared" si="34"/>
        <v>0</v>
      </c>
      <c r="Q166">
        <f t="shared" si="35"/>
        <v>0</v>
      </c>
      <c r="R166">
        <f t="shared" si="36"/>
        <v>787.43200000000002</v>
      </c>
      <c r="S166">
        <f t="shared" si="45"/>
        <v>0</v>
      </c>
      <c r="T166">
        <f t="shared" si="46"/>
        <v>0</v>
      </c>
      <c r="U166">
        <f t="shared" si="47"/>
        <v>0</v>
      </c>
      <c r="V166">
        <f t="shared" si="37"/>
        <v>787.43200000000002</v>
      </c>
      <c r="W166">
        <f t="shared" si="38"/>
        <v>0</v>
      </c>
      <c r="X166">
        <f t="shared" si="39"/>
        <v>787.43200000000002</v>
      </c>
      <c r="Y166">
        <f t="shared" si="40"/>
        <v>0</v>
      </c>
      <c r="Z166">
        <f t="shared" si="41"/>
        <v>0</v>
      </c>
      <c r="AA166">
        <f t="shared" si="42"/>
        <v>0</v>
      </c>
      <c r="AB166">
        <f t="shared" si="43"/>
        <v>0</v>
      </c>
      <c r="AC166">
        <f>W166*Interface!$D$8+M166*Interface!$D$9+L166*Interface!$D$7+K166*Interface!$D$6+U166*Interface!$D$13</f>
        <v>0</v>
      </c>
      <c r="AF166">
        <f>Daten!I161*Interface!$E$9</f>
        <v>0</v>
      </c>
      <c r="AG166">
        <f>Interface!$B$17*Interface!$D$17</f>
        <v>0</v>
      </c>
      <c r="AH166">
        <f t="shared" si="44"/>
        <v>0</v>
      </c>
      <c r="AK166">
        <f>K166*Interface!$C$6+L166*Interface!$C$7+W166*Interface!$C$8+AF166*Interface!$C$9+U166*Interface!$C$13+X166*Parameter!$B$6</f>
        <v>7874320</v>
      </c>
    </row>
    <row r="167" spans="1:37" x14ac:dyDescent="0.2">
      <c r="A167">
        <v>158</v>
      </c>
      <c r="B167">
        <f>IF(Daten!E162-(Interface!$F$22+Interface!$F$23+Interface!$F$24)&gt;0,Daten!E162-(Interface!$F$22+Interface!$F$23+Interface!$F$24),0)</f>
        <v>1637.3022339497657</v>
      </c>
      <c r="C167">
        <f>IF($B167=0,Daten!$E162*C$6,Interface!$F$22)</f>
        <v>0</v>
      </c>
      <c r="D167">
        <f>IF($B167=0,Daten!$E162*D$6,Interface!$F$23)</f>
        <v>0</v>
      </c>
      <c r="E167">
        <f>IF($B167=0,Daten!$E162*E$6,Interface!$F$24)</f>
        <v>0</v>
      </c>
      <c r="F167">
        <f>C167*Interface!$B$22</f>
        <v>0</v>
      </c>
      <c r="G167">
        <f>D167*Interface!$E$23+E167*Interface!$E$24</f>
        <v>0</v>
      </c>
      <c r="H167" s="1">
        <f>C167*Interface!$D$22+D167*Interface!$D$23+E167*Interface!$D$24+B167*Parameter!$B$6</f>
        <v>16373022.339497656</v>
      </c>
      <c r="J167">
        <f>F167+Daten!B162</f>
        <v>783</v>
      </c>
      <c r="K167">
        <f>Interface!$E$6*Daten!H162</f>
        <v>0</v>
      </c>
      <c r="L167">
        <f>Interface!$E$7*Daten!K162</f>
        <v>0</v>
      </c>
      <c r="M167">
        <f t="shared" si="33"/>
        <v>0</v>
      </c>
      <c r="N167">
        <f>Interface!$E$8</f>
        <v>0</v>
      </c>
      <c r="O167">
        <f>Interface!$E$13</f>
        <v>0</v>
      </c>
      <c r="P167">
        <f t="shared" si="34"/>
        <v>0</v>
      </c>
      <c r="Q167">
        <f t="shared" si="35"/>
        <v>0</v>
      </c>
      <c r="R167">
        <f t="shared" si="36"/>
        <v>783</v>
      </c>
      <c r="S167">
        <f t="shared" si="45"/>
        <v>0</v>
      </c>
      <c r="T167">
        <f t="shared" si="46"/>
        <v>0</v>
      </c>
      <c r="U167">
        <f t="shared" si="47"/>
        <v>0</v>
      </c>
      <c r="V167">
        <f t="shared" si="37"/>
        <v>783</v>
      </c>
      <c r="W167">
        <f t="shared" si="38"/>
        <v>0</v>
      </c>
      <c r="X167">
        <f t="shared" si="39"/>
        <v>783</v>
      </c>
      <c r="Y167">
        <f t="shared" si="40"/>
        <v>0</v>
      </c>
      <c r="Z167">
        <f t="shared" si="41"/>
        <v>0</v>
      </c>
      <c r="AA167">
        <f t="shared" si="42"/>
        <v>0</v>
      </c>
      <c r="AB167">
        <f t="shared" si="43"/>
        <v>0</v>
      </c>
      <c r="AC167">
        <f>W167*Interface!$D$8+M167*Interface!$D$9+L167*Interface!$D$7+K167*Interface!$D$6+U167*Interface!$D$13</f>
        <v>0</v>
      </c>
      <c r="AF167">
        <f>Daten!I162*Interface!$E$9</f>
        <v>0</v>
      </c>
      <c r="AG167">
        <f>Interface!$B$17*Interface!$D$17</f>
        <v>0</v>
      </c>
      <c r="AH167">
        <f t="shared" si="44"/>
        <v>0</v>
      </c>
      <c r="AK167">
        <f>K167*Interface!$C$6+L167*Interface!$C$7+W167*Interface!$C$8+AF167*Interface!$C$9+U167*Interface!$C$13+X167*Parameter!$B$6</f>
        <v>7830000</v>
      </c>
    </row>
    <row r="168" spans="1:37" x14ac:dyDescent="0.2">
      <c r="A168">
        <v>159</v>
      </c>
      <c r="B168">
        <f>IF(Daten!E163-(Interface!$F$22+Interface!$F$23+Interface!$F$24)&gt;0,Daten!E163-(Interface!$F$22+Interface!$F$23+Interface!$F$24),0)</f>
        <v>1435.7507912282215</v>
      </c>
      <c r="C168">
        <f>IF($B168=0,Daten!$E163*C$6,Interface!$F$22)</f>
        <v>0</v>
      </c>
      <c r="D168">
        <f>IF($B168=0,Daten!$E163*D$6,Interface!$F$23)</f>
        <v>0</v>
      </c>
      <c r="E168">
        <f>IF($B168=0,Daten!$E163*E$6,Interface!$F$24)</f>
        <v>0</v>
      </c>
      <c r="F168">
        <f>C168*Interface!$B$22</f>
        <v>0</v>
      </c>
      <c r="G168">
        <f>D168*Interface!$E$23+E168*Interface!$E$24</f>
        <v>0</v>
      </c>
      <c r="H168" s="1">
        <f>C168*Interface!$D$22+D168*Interface!$D$23+E168*Interface!$D$24+B168*Parameter!$B$6</f>
        <v>14357507.912282215</v>
      </c>
      <c r="J168">
        <f>F168+Daten!B163</f>
        <v>774.84800000000007</v>
      </c>
      <c r="K168">
        <f>Interface!$E$6*Daten!H163</f>
        <v>0</v>
      </c>
      <c r="L168">
        <f>Interface!$E$7*Daten!K163</f>
        <v>0</v>
      </c>
      <c r="M168">
        <f t="shared" si="33"/>
        <v>0</v>
      </c>
      <c r="N168">
        <f>Interface!$E$8</f>
        <v>0</v>
      </c>
      <c r="O168">
        <f>Interface!$E$13</f>
        <v>0</v>
      </c>
      <c r="P168">
        <f t="shared" si="34"/>
        <v>0</v>
      </c>
      <c r="Q168">
        <f t="shared" si="35"/>
        <v>0</v>
      </c>
      <c r="R168">
        <f t="shared" si="36"/>
        <v>774.84800000000007</v>
      </c>
      <c r="S168">
        <f t="shared" si="45"/>
        <v>0</v>
      </c>
      <c r="T168">
        <f t="shared" si="46"/>
        <v>0</v>
      </c>
      <c r="U168">
        <f t="shared" si="47"/>
        <v>0</v>
      </c>
      <c r="V168">
        <f t="shared" si="37"/>
        <v>774.84800000000007</v>
      </c>
      <c r="W168">
        <f t="shared" si="38"/>
        <v>0</v>
      </c>
      <c r="X168">
        <f t="shared" si="39"/>
        <v>774.84800000000007</v>
      </c>
      <c r="Y168">
        <f t="shared" si="40"/>
        <v>0</v>
      </c>
      <c r="Z168">
        <f t="shared" si="41"/>
        <v>0</v>
      </c>
      <c r="AA168">
        <f t="shared" si="42"/>
        <v>0</v>
      </c>
      <c r="AB168">
        <f t="shared" si="43"/>
        <v>0</v>
      </c>
      <c r="AC168">
        <f>W168*Interface!$D$8+M168*Interface!$D$9+L168*Interface!$D$7+K168*Interface!$D$6+U168*Interface!$D$13</f>
        <v>0</v>
      </c>
      <c r="AF168">
        <f>Daten!I163*Interface!$E$9</f>
        <v>0</v>
      </c>
      <c r="AG168">
        <f>Interface!$B$17*Interface!$D$17</f>
        <v>0</v>
      </c>
      <c r="AH168">
        <f t="shared" si="44"/>
        <v>0</v>
      </c>
      <c r="AK168">
        <f>K168*Interface!$C$6+L168*Interface!$C$7+W168*Interface!$C$8+AF168*Interface!$C$9+U168*Interface!$C$13+X168*Parameter!$B$6</f>
        <v>7748480.0000000009</v>
      </c>
    </row>
    <row r="169" spans="1:37" x14ac:dyDescent="0.2">
      <c r="A169">
        <v>160</v>
      </c>
      <c r="B169">
        <f>IF(Daten!E164-(Interface!$F$22+Interface!$F$23+Interface!$F$24)&gt;0,Daten!E164-(Interface!$F$22+Interface!$F$23+Interface!$F$24),0)</f>
        <v>1326.5010093438261</v>
      </c>
      <c r="C169">
        <f>IF($B169=0,Daten!$E164*C$6,Interface!$F$22)</f>
        <v>0</v>
      </c>
      <c r="D169">
        <f>IF($B169=0,Daten!$E164*D$6,Interface!$F$23)</f>
        <v>0</v>
      </c>
      <c r="E169">
        <f>IF($B169=0,Daten!$E164*E$6,Interface!$F$24)</f>
        <v>0</v>
      </c>
      <c r="F169">
        <f>C169*Interface!$B$22</f>
        <v>0</v>
      </c>
      <c r="G169">
        <f>D169*Interface!$E$23+E169*Interface!$E$24</f>
        <v>0</v>
      </c>
      <c r="H169" s="1">
        <f>C169*Interface!$D$22+D169*Interface!$D$23+E169*Interface!$D$24+B169*Parameter!$B$6</f>
        <v>13265010.093438262</v>
      </c>
      <c r="J169">
        <f>F169+Daten!B164</f>
        <v>774.86399999999992</v>
      </c>
      <c r="K169">
        <f>Interface!$E$6*Daten!H164</f>
        <v>0</v>
      </c>
      <c r="L169">
        <f>Interface!$E$7*Daten!K164</f>
        <v>0</v>
      </c>
      <c r="M169">
        <f t="shared" si="33"/>
        <v>0</v>
      </c>
      <c r="N169">
        <f>Interface!$E$8</f>
        <v>0</v>
      </c>
      <c r="O169">
        <f>Interface!$E$13</f>
        <v>0</v>
      </c>
      <c r="P169">
        <f t="shared" si="34"/>
        <v>0</v>
      </c>
      <c r="Q169">
        <f t="shared" si="35"/>
        <v>0</v>
      </c>
      <c r="R169">
        <f t="shared" si="36"/>
        <v>774.86399999999992</v>
      </c>
      <c r="S169">
        <f t="shared" si="45"/>
        <v>0</v>
      </c>
      <c r="T169">
        <f t="shared" si="46"/>
        <v>0</v>
      </c>
      <c r="U169">
        <f t="shared" si="47"/>
        <v>0</v>
      </c>
      <c r="V169">
        <f t="shared" si="37"/>
        <v>774.86399999999992</v>
      </c>
      <c r="W169">
        <f t="shared" si="38"/>
        <v>0</v>
      </c>
      <c r="X169">
        <f t="shared" si="39"/>
        <v>774.86399999999992</v>
      </c>
      <c r="Y169">
        <f t="shared" si="40"/>
        <v>0</v>
      </c>
      <c r="Z169">
        <f t="shared" si="41"/>
        <v>0</v>
      </c>
      <c r="AA169">
        <f t="shared" si="42"/>
        <v>0</v>
      </c>
      <c r="AB169">
        <f t="shared" si="43"/>
        <v>0</v>
      </c>
      <c r="AC169">
        <f>W169*Interface!$D$8+M169*Interface!$D$9+L169*Interface!$D$7+K169*Interface!$D$6+U169*Interface!$D$13</f>
        <v>0</v>
      </c>
      <c r="AF169">
        <f>Daten!I164*Interface!$E$9</f>
        <v>0</v>
      </c>
      <c r="AG169">
        <f>Interface!$B$17*Interface!$D$17</f>
        <v>0</v>
      </c>
      <c r="AH169">
        <f t="shared" si="44"/>
        <v>0</v>
      </c>
      <c r="AK169">
        <f>K169*Interface!$C$6+L169*Interface!$C$7+W169*Interface!$C$8+AF169*Interface!$C$9+U169*Interface!$C$13+X169*Parameter!$B$6</f>
        <v>7748639.9999999991</v>
      </c>
    </row>
    <row r="170" spans="1:37" x14ac:dyDescent="0.2">
      <c r="A170">
        <v>161</v>
      </c>
      <c r="B170">
        <f>IF(Daten!E165-(Interface!$F$22+Interface!$F$23+Interface!$F$24)&gt;0,Daten!E165-(Interface!$F$22+Interface!$F$23+Interface!$F$24),0)</f>
        <v>1503.5569433625069</v>
      </c>
      <c r="C170">
        <f>IF($B170=0,Daten!$E165*C$6,Interface!$F$22)</f>
        <v>0</v>
      </c>
      <c r="D170">
        <f>IF($B170=0,Daten!$E165*D$6,Interface!$F$23)</f>
        <v>0</v>
      </c>
      <c r="E170">
        <f>IF($B170=0,Daten!$E165*E$6,Interface!$F$24)</f>
        <v>0</v>
      </c>
      <c r="F170">
        <f>C170*Interface!$B$22</f>
        <v>0</v>
      </c>
      <c r="G170">
        <f>D170*Interface!$E$23+E170*Interface!$E$24</f>
        <v>0</v>
      </c>
      <c r="H170" s="1">
        <f>C170*Interface!$D$22+D170*Interface!$D$23+E170*Interface!$D$24+B170*Parameter!$B$6</f>
        <v>15035569.433625069</v>
      </c>
      <c r="J170">
        <f>F170+Daten!B165</f>
        <v>784.80799999999999</v>
      </c>
      <c r="K170">
        <f>Interface!$E$6*Daten!H165</f>
        <v>0</v>
      </c>
      <c r="L170">
        <f>Interface!$E$7*Daten!K165</f>
        <v>0</v>
      </c>
      <c r="M170">
        <f t="shared" si="33"/>
        <v>0</v>
      </c>
      <c r="N170">
        <f>Interface!$E$8</f>
        <v>0</v>
      </c>
      <c r="O170">
        <f>Interface!$E$13</f>
        <v>0</v>
      </c>
      <c r="P170">
        <f t="shared" si="34"/>
        <v>0</v>
      </c>
      <c r="Q170">
        <f t="shared" si="35"/>
        <v>0</v>
      </c>
      <c r="R170">
        <f t="shared" si="36"/>
        <v>784.80799999999999</v>
      </c>
      <c r="S170">
        <f t="shared" si="45"/>
        <v>0</v>
      </c>
      <c r="T170">
        <f t="shared" si="46"/>
        <v>0</v>
      </c>
      <c r="U170">
        <f t="shared" si="47"/>
        <v>0</v>
      </c>
      <c r="V170">
        <f t="shared" si="37"/>
        <v>784.80799999999999</v>
      </c>
      <c r="W170">
        <f t="shared" si="38"/>
        <v>0</v>
      </c>
      <c r="X170">
        <f t="shared" si="39"/>
        <v>784.80799999999999</v>
      </c>
      <c r="Y170">
        <f t="shared" si="40"/>
        <v>0</v>
      </c>
      <c r="Z170">
        <f t="shared" si="41"/>
        <v>0</v>
      </c>
      <c r="AA170">
        <f t="shared" si="42"/>
        <v>0</v>
      </c>
      <c r="AB170">
        <f t="shared" si="43"/>
        <v>0</v>
      </c>
      <c r="AC170">
        <f>W170*Interface!$D$8+M170*Interface!$D$9+L170*Interface!$D$7+K170*Interface!$D$6+U170*Interface!$D$13</f>
        <v>0</v>
      </c>
      <c r="AF170">
        <f>Daten!I165*Interface!$E$9</f>
        <v>0</v>
      </c>
      <c r="AG170">
        <f>Interface!$B$17*Interface!$D$17</f>
        <v>0</v>
      </c>
      <c r="AH170">
        <f t="shared" si="44"/>
        <v>0</v>
      </c>
      <c r="AK170">
        <f>K170*Interface!$C$6+L170*Interface!$C$7+W170*Interface!$C$8+AF170*Interface!$C$9+U170*Interface!$C$13+X170*Parameter!$B$6</f>
        <v>7848080</v>
      </c>
    </row>
    <row r="171" spans="1:37" x14ac:dyDescent="0.2">
      <c r="A171">
        <v>162</v>
      </c>
      <c r="B171">
        <f>IF(Daten!E166-(Interface!$F$22+Interface!$F$23+Interface!$F$24)&gt;0,Daten!E166-(Interface!$F$22+Interface!$F$23+Interface!$F$24),0)</f>
        <v>1732.8179770080687</v>
      </c>
      <c r="C171">
        <f>IF($B171=0,Daten!$E166*C$6,Interface!$F$22)</f>
        <v>0</v>
      </c>
      <c r="D171">
        <f>IF($B171=0,Daten!$E166*D$6,Interface!$F$23)</f>
        <v>0</v>
      </c>
      <c r="E171">
        <f>IF($B171=0,Daten!$E166*E$6,Interface!$F$24)</f>
        <v>0</v>
      </c>
      <c r="F171">
        <f>C171*Interface!$B$22</f>
        <v>0</v>
      </c>
      <c r="G171">
        <f>D171*Interface!$E$23+E171*Interface!$E$24</f>
        <v>0</v>
      </c>
      <c r="H171" s="1">
        <f>C171*Interface!$D$22+D171*Interface!$D$23+E171*Interface!$D$24+B171*Parameter!$B$6</f>
        <v>17328179.770080686</v>
      </c>
      <c r="J171">
        <f>F171+Daten!B166</f>
        <v>799.88800000000003</v>
      </c>
      <c r="K171">
        <f>Interface!$E$6*Daten!H166</f>
        <v>0</v>
      </c>
      <c r="L171">
        <f>Interface!$E$7*Daten!K166</f>
        <v>0</v>
      </c>
      <c r="M171">
        <f t="shared" si="33"/>
        <v>0</v>
      </c>
      <c r="N171">
        <f>Interface!$E$8</f>
        <v>0</v>
      </c>
      <c r="O171">
        <f>Interface!$E$13</f>
        <v>0</v>
      </c>
      <c r="P171">
        <f t="shared" si="34"/>
        <v>0</v>
      </c>
      <c r="Q171">
        <f t="shared" ref="Q171:Q177" si="48">IF((K171+L171+M171)&gt;J171,K171+L171+M171-J171,0)</f>
        <v>0</v>
      </c>
      <c r="R171">
        <f t="shared" si="36"/>
        <v>799.88800000000003</v>
      </c>
      <c r="S171">
        <f t="shared" si="45"/>
        <v>0</v>
      </c>
      <c r="T171">
        <f t="shared" si="46"/>
        <v>0</v>
      </c>
      <c r="U171">
        <f t="shared" si="47"/>
        <v>0</v>
      </c>
      <c r="V171">
        <f t="shared" si="37"/>
        <v>799.88800000000003</v>
      </c>
      <c r="W171">
        <f t="shared" si="38"/>
        <v>0</v>
      </c>
      <c r="X171">
        <f t="shared" si="39"/>
        <v>799.88800000000003</v>
      </c>
      <c r="Y171">
        <f t="shared" si="40"/>
        <v>0</v>
      </c>
      <c r="Z171">
        <f t="shared" si="41"/>
        <v>0</v>
      </c>
      <c r="AA171">
        <f t="shared" si="42"/>
        <v>0</v>
      </c>
      <c r="AB171">
        <f t="shared" si="43"/>
        <v>0</v>
      </c>
      <c r="AC171">
        <f>W171*Interface!$D$8+M171*Interface!$D$9+L171*Interface!$D$7+K171*Interface!$D$6+U171*Interface!$D$13</f>
        <v>0</v>
      </c>
      <c r="AF171">
        <f>Daten!I166*Interface!$E$9</f>
        <v>0</v>
      </c>
      <c r="AG171">
        <f>Interface!$B$17*Interface!$D$17</f>
        <v>0</v>
      </c>
      <c r="AH171">
        <f t="shared" si="44"/>
        <v>0</v>
      </c>
      <c r="AK171">
        <f>K171*Interface!$C$6+L171*Interface!$C$7+W171*Interface!$C$8+AF171*Interface!$C$9+U171*Interface!$C$13+X171*Parameter!$B$6</f>
        <v>7998880</v>
      </c>
    </row>
    <row r="172" spans="1:37" x14ac:dyDescent="0.2">
      <c r="A172">
        <v>163</v>
      </c>
      <c r="B172">
        <f>IF(Daten!E167-(Interface!$F$22+Interface!$F$23+Interface!$F$24)&gt;0,Daten!E167-(Interface!$F$22+Interface!$F$23+Interface!$F$24),0)</f>
        <v>1819.2190551232241</v>
      </c>
      <c r="C172">
        <f>IF($B172=0,Daten!$E167*C$6,Interface!$F$22)</f>
        <v>0</v>
      </c>
      <c r="D172">
        <f>IF($B172=0,Daten!$E167*D$6,Interface!$F$23)</f>
        <v>0</v>
      </c>
      <c r="E172">
        <f>IF($B172=0,Daten!$E167*E$6,Interface!$F$24)</f>
        <v>0</v>
      </c>
      <c r="F172">
        <f>C172*Interface!$B$22</f>
        <v>0</v>
      </c>
      <c r="G172">
        <f>D172*Interface!$E$23+E172*Interface!$E$24</f>
        <v>0</v>
      </c>
      <c r="H172" s="1">
        <f>C172*Interface!$D$22+D172*Interface!$D$23+E172*Interface!$D$24+B172*Parameter!$B$6</f>
        <v>18192190.551232241</v>
      </c>
      <c r="J172">
        <f>F172+Daten!B167</f>
        <v>787.55200000000002</v>
      </c>
      <c r="K172">
        <f>Interface!$E$6*Daten!H167</f>
        <v>0</v>
      </c>
      <c r="L172">
        <f>Interface!$E$7*Daten!K167</f>
        <v>0</v>
      </c>
      <c r="M172">
        <f t="shared" si="33"/>
        <v>0</v>
      </c>
      <c r="N172">
        <f>Interface!$E$8</f>
        <v>0</v>
      </c>
      <c r="O172">
        <f>Interface!$E$13</f>
        <v>0</v>
      </c>
      <c r="P172">
        <f t="shared" si="34"/>
        <v>0</v>
      </c>
      <c r="Q172">
        <f t="shared" si="48"/>
        <v>0</v>
      </c>
      <c r="R172">
        <f t="shared" si="36"/>
        <v>787.55200000000002</v>
      </c>
      <c r="S172">
        <f t="shared" si="45"/>
        <v>0</v>
      </c>
      <c r="T172">
        <f t="shared" si="46"/>
        <v>0</v>
      </c>
      <c r="U172">
        <f t="shared" si="47"/>
        <v>0</v>
      </c>
      <c r="V172">
        <f t="shared" si="37"/>
        <v>787.55200000000002</v>
      </c>
      <c r="W172">
        <f t="shared" si="38"/>
        <v>0</v>
      </c>
      <c r="X172">
        <f t="shared" si="39"/>
        <v>787.55200000000002</v>
      </c>
      <c r="Y172">
        <f t="shared" si="40"/>
        <v>0</v>
      </c>
      <c r="Z172">
        <f t="shared" si="41"/>
        <v>0</v>
      </c>
      <c r="AA172">
        <f t="shared" si="42"/>
        <v>0</v>
      </c>
      <c r="AB172">
        <f t="shared" si="43"/>
        <v>0</v>
      </c>
      <c r="AC172">
        <f>W172*Interface!$D$8+M172*Interface!$D$9+L172*Interface!$D$7+K172*Interface!$D$6+U172*Interface!$D$13</f>
        <v>0</v>
      </c>
      <c r="AF172">
        <f>Daten!I167*Interface!$E$9</f>
        <v>0</v>
      </c>
      <c r="AG172">
        <f>Interface!$B$17*Interface!$D$17</f>
        <v>0</v>
      </c>
      <c r="AH172">
        <f t="shared" si="44"/>
        <v>0</v>
      </c>
      <c r="AK172">
        <f>K172*Interface!$C$6+L172*Interface!$C$7+W172*Interface!$C$8+AF172*Interface!$C$9+U172*Interface!$C$13+X172*Parameter!$B$6</f>
        <v>7875520</v>
      </c>
    </row>
    <row r="173" spans="1:37" x14ac:dyDescent="0.2">
      <c r="A173">
        <v>164</v>
      </c>
      <c r="B173">
        <f>IF(Daten!E168-(Interface!$F$22+Interface!$F$23+Interface!$F$24)&gt;0,Daten!E168-(Interface!$F$22+Interface!$F$23+Interface!$F$24),0)</f>
        <v>1785.3681085361191</v>
      </c>
      <c r="C173">
        <f>IF($B173=0,Daten!$E168*C$6,Interface!$F$22)</f>
        <v>0</v>
      </c>
      <c r="D173">
        <f>IF($B173=0,Daten!$E168*D$6,Interface!$F$23)</f>
        <v>0</v>
      </c>
      <c r="E173">
        <f>IF($B173=0,Daten!$E168*E$6,Interface!$F$24)</f>
        <v>0</v>
      </c>
      <c r="F173">
        <f>C173*Interface!$B$22</f>
        <v>0</v>
      </c>
      <c r="G173">
        <f>D173*Interface!$E$23+E173*Interface!$E$24</f>
        <v>0</v>
      </c>
      <c r="H173" s="1">
        <f>C173*Interface!$D$22+D173*Interface!$D$23+E173*Interface!$D$24+B173*Parameter!$B$6</f>
        <v>17853681.08536119</v>
      </c>
      <c r="J173">
        <f>F173+Daten!B168</f>
        <v>742.08800000000008</v>
      </c>
      <c r="K173">
        <f>Interface!$E$6*Daten!H168</f>
        <v>0</v>
      </c>
      <c r="L173">
        <f>Interface!$E$7*Daten!K168</f>
        <v>0</v>
      </c>
      <c r="M173">
        <f t="shared" si="33"/>
        <v>0</v>
      </c>
      <c r="N173">
        <f>Interface!$E$8</f>
        <v>0</v>
      </c>
      <c r="O173">
        <f>Interface!$E$13</f>
        <v>0</v>
      </c>
      <c r="P173">
        <f t="shared" si="34"/>
        <v>0</v>
      </c>
      <c r="Q173">
        <f t="shared" si="48"/>
        <v>0</v>
      </c>
      <c r="R173">
        <f t="shared" si="36"/>
        <v>742.08800000000008</v>
      </c>
      <c r="S173">
        <f t="shared" si="45"/>
        <v>0</v>
      </c>
      <c r="T173">
        <f t="shared" si="46"/>
        <v>0</v>
      </c>
      <c r="U173">
        <f t="shared" si="47"/>
        <v>0</v>
      </c>
      <c r="V173">
        <f t="shared" si="37"/>
        <v>742.08800000000008</v>
      </c>
      <c r="W173">
        <f t="shared" si="38"/>
        <v>0</v>
      </c>
      <c r="X173">
        <f t="shared" si="39"/>
        <v>742.08800000000008</v>
      </c>
      <c r="Y173">
        <f t="shared" si="40"/>
        <v>0</v>
      </c>
      <c r="Z173">
        <f t="shared" si="41"/>
        <v>0</v>
      </c>
      <c r="AA173">
        <f t="shared" si="42"/>
        <v>0</v>
      </c>
      <c r="AB173">
        <f t="shared" si="43"/>
        <v>0</v>
      </c>
      <c r="AC173">
        <f>W173*Interface!$D$8+M173*Interface!$D$9+L173*Interface!$D$7+K173*Interface!$D$6+U173*Interface!$D$13</f>
        <v>0</v>
      </c>
      <c r="AF173">
        <f>Daten!I168*Interface!$E$9</f>
        <v>0</v>
      </c>
      <c r="AG173">
        <f>Interface!$B$17*Interface!$D$17</f>
        <v>0</v>
      </c>
      <c r="AH173">
        <f t="shared" si="44"/>
        <v>0</v>
      </c>
      <c r="AK173">
        <f>K173*Interface!$C$6+L173*Interface!$C$7+W173*Interface!$C$8+AF173*Interface!$C$9+U173*Interface!$C$13+X173*Parameter!$B$6</f>
        <v>7420880.0000000009</v>
      </c>
    </row>
    <row r="174" spans="1:37" x14ac:dyDescent="0.2">
      <c r="A174">
        <v>165</v>
      </c>
      <c r="B174">
        <f>IF(Daten!E169-(Interface!$F$22+Interface!$F$23+Interface!$F$24)&gt;0,Daten!E169-(Interface!$F$22+Interface!$F$23+Interface!$F$24),0)</f>
        <v>1717.5066234592016</v>
      </c>
      <c r="C174">
        <f>IF($B174=0,Daten!$E169*C$6,Interface!$F$22)</f>
        <v>0</v>
      </c>
      <c r="D174">
        <f>IF($B174=0,Daten!$E169*D$6,Interface!$F$23)</f>
        <v>0</v>
      </c>
      <c r="E174">
        <f>IF($B174=0,Daten!$E169*E$6,Interface!$F$24)</f>
        <v>0</v>
      </c>
      <c r="F174">
        <f>C174*Interface!$B$22</f>
        <v>0</v>
      </c>
      <c r="G174">
        <f>D174*Interface!$E$23+E174*Interface!$E$24</f>
        <v>0</v>
      </c>
      <c r="H174" s="1">
        <f>C174*Interface!$D$22+D174*Interface!$D$23+E174*Interface!$D$24+B174*Parameter!$B$6</f>
        <v>17175066.234592017</v>
      </c>
      <c r="J174">
        <f>F174+Daten!B169</f>
        <v>700.89600000000007</v>
      </c>
      <c r="K174">
        <f>Interface!$E$6*Daten!H169</f>
        <v>0</v>
      </c>
      <c r="L174">
        <f>Interface!$E$7*Daten!K169</f>
        <v>0</v>
      </c>
      <c r="M174">
        <f t="shared" si="33"/>
        <v>0</v>
      </c>
      <c r="N174">
        <f>Interface!$E$8</f>
        <v>0</v>
      </c>
      <c r="O174">
        <f>Interface!$E$13</f>
        <v>0</v>
      </c>
      <c r="P174">
        <f t="shared" si="34"/>
        <v>0</v>
      </c>
      <c r="Q174">
        <f t="shared" si="48"/>
        <v>0</v>
      </c>
      <c r="R174">
        <f t="shared" si="36"/>
        <v>700.89600000000007</v>
      </c>
      <c r="S174">
        <f t="shared" si="45"/>
        <v>0</v>
      </c>
      <c r="T174">
        <f t="shared" si="46"/>
        <v>0</v>
      </c>
      <c r="U174">
        <f t="shared" si="47"/>
        <v>0</v>
      </c>
      <c r="V174">
        <f t="shared" si="37"/>
        <v>700.89600000000007</v>
      </c>
      <c r="W174">
        <f t="shared" si="38"/>
        <v>0</v>
      </c>
      <c r="X174">
        <f t="shared" si="39"/>
        <v>700.89600000000007</v>
      </c>
      <c r="Y174">
        <f t="shared" si="40"/>
        <v>0</v>
      </c>
      <c r="Z174">
        <f t="shared" si="41"/>
        <v>0</v>
      </c>
      <c r="AA174">
        <f t="shared" si="42"/>
        <v>0</v>
      </c>
      <c r="AB174">
        <f t="shared" si="43"/>
        <v>0</v>
      </c>
      <c r="AC174">
        <f>W174*Interface!$D$8+M174*Interface!$D$9+L174*Interface!$D$7+K174*Interface!$D$6+U174*Interface!$D$13</f>
        <v>0</v>
      </c>
      <c r="AF174">
        <f>Daten!I169*Interface!$E$9</f>
        <v>0</v>
      </c>
      <c r="AG174">
        <f>Interface!$B$17*Interface!$D$17</f>
        <v>0</v>
      </c>
      <c r="AH174">
        <f t="shared" si="44"/>
        <v>0</v>
      </c>
      <c r="AK174">
        <f>K174*Interface!$C$6+L174*Interface!$C$7+W174*Interface!$C$8+AF174*Interface!$C$9+U174*Interface!$C$13+X174*Parameter!$B$6</f>
        <v>7008960.0000000009</v>
      </c>
    </row>
    <row r="175" spans="1:37" x14ac:dyDescent="0.2">
      <c r="A175">
        <v>166</v>
      </c>
      <c r="B175">
        <f>IF(Daten!E170-(Interface!$F$22+Interface!$F$23+Interface!$F$24)&gt;0,Daten!E170-(Interface!$F$22+Interface!$F$23+Interface!$F$24),0)</f>
        <v>1734.1509967825441</v>
      </c>
      <c r="C175">
        <f>IF($B175=0,Daten!$E170*C$6,Interface!$F$22)</f>
        <v>0</v>
      </c>
      <c r="D175">
        <f>IF($B175=0,Daten!$E170*D$6,Interface!$F$23)</f>
        <v>0</v>
      </c>
      <c r="E175">
        <f>IF($B175=0,Daten!$E170*E$6,Interface!$F$24)</f>
        <v>0</v>
      </c>
      <c r="F175">
        <f>C175*Interface!$B$22</f>
        <v>0</v>
      </c>
      <c r="G175">
        <f>D175*Interface!$E$23+E175*Interface!$E$24</f>
        <v>0</v>
      </c>
      <c r="H175" s="1">
        <f>C175*Interface!$D$22+D175*Interface!$D$23+E175*Interface!$D$24+B175*Parameter!$B$6</f>
        <v>17341509.967825443</v>
      </c>
      <c r="J175">
        <f>F175+Daten!B170</f>
        <v>648.22400000000005</v>
      </c>
      <c r="K175">
        <f>Interface!$E$6*Daten!H170</f>
        <v>0</v>
      </c>
      <c r="L175">
        <f>Interface!$E$7*Daten!K170</f>
        <v>0</v>
      </c>
      <c r="M175">
        <f t="shared" si="33"/>
        <v>0</v>
      </c>
      <c r="N175">
        <f>Interface!$E$8</f>
        <v>0</v>
      </c>
      <c r="O175">
        <f>Interface!$E$13</f>
        <v>0</v>
      </c>
      <c r="P175">
        <f t="shared" si="34"/>
        <v>0</v>
      </c>
      <c r="Q175">
        <f t="shared" si="48"/>
        <v>0</v>
      </c>
      <c r="R175">
        <f t="shared" si="36"/>
        <v>648.22400000000005</v>
      </c>
      <c r="S175">
        <f t="shared" si="45"/>
        <v>0</v>
      </c>
      <c r="T175">
        <f t="shared" si="46"/>
        <v>0</v>
      </c>
      <c r="U175">
        <f t="shared" si="47"/>
        <v>0</v>
      </c>
      <c r="V175">
        <f t="shared" si="37"/>
        <v>648.22400000000005</v>
      </c>
      <c r="W175">
        <f t="shared" si="38"/>
        <v>0</v>
      </c>
      <c r="X175">
        <f t="shared" si="39"/>
        <v>648.22400000000005</v>
      </c>
      <c r="Y175">
        <f t="shared" si="40"/>
        <v>0</v>
      </c>
      <c r="Z175">
        <f t="shared" si="41"/>
        <v>0</v>
      </c>
      <c r="AA175">
        <f t="shared" si="42"/>
        <v>0</v>
      </c>
      <c r="AB175">
        <f t="shared" si="43"/>
        <v>0</v>
      </c>
      <c r="AC175">
        <f>W175*Interface!$D$8+M175*Interface!$D$9+L175*Interface!$D$7+K175*Interface!$D$6+U175*Interface!$D$13</f>
        <v>0</v>
      </c>
      <c r="AF175">
        <f>Daten!I170*Interface!$E$9</f>
        <v>0</v>
      </c>
      <c r="AG175">
        <f>Interface!$B$17*Interface!$D$17</f>
        <v>0</v>
      </c>
      <c r="AH175">
        <f t="shared" si="44"/>
        <v>0</v>
      </c>
      <c r="AK175">
        <f>K175*Interface!$C$6+L175*Interface!$C$7+W175*Interface!$C$8+AF175*Interface!$C$9+U175*Interface!$C$13+X175*Parameter!$B$6</f>
        <v>6482240</v>
      </c>
    </row>
    <row r="176" spans="1:37" x14ac:dyDescent="0.2">
      <c r="A176">
        <v>167</v>
      </c>
      <c r="B176">
        <f>IF(Daten!E171-(Interface!$F$22+Interface!$F$23+Interface!$F$24)&gt;0,Daten!E171-(Interface!$F$22+Interface!$F$23+Interface!$F$24),0)</f>
        <v>1476.9398665124713</v>
      </c>
      <c r="C176">
        <f>IF($B176=0,Daten!$E171*C$6,Interface!$F$22)</f>
        <v>0</v>
      </c>
      <c r="D176">
        <f>IF($B176=0,Daten!$E171*D$6,Interface!$F$23)</f>
        <v>0</v>
      </c>
      <c r="E176">
        <f>IF($B176=0,Daten!$E171*E$6,Interface!$F$24)</f>
        <v>0</v>
      </c>
      <c r="F176">
        <f>C176*Interface!$B$22</f>
        <v>0</v>
      </c>
      <c r="G176">
        <f>D176*Interface!$E$23+E176*Interface!$E$24</f>
        <v>0</v>
      </c>
      <c r="H176" s="1">
        <f>C176*Interface!$D$22+D176*Interface!$D$23+E176*Interface!$D$24+B176*Parameter!$B$6</f>
        <v>14769398.665124713</v>
      </c>
      <c r="J176">
        <f>F176+Daten!B171</f>
        <v>631.11199999999997</v>
      </c>
      <c r="K176">
        <f>Interface!$E$6*Daten!H171</f>
        <v>0</v>
      </c>
      <c r="L176">
        <f>Interface!$E$7*Daten!K171</f>
        <v>0</v>
      </c>
      <c r="M176">
        <f t="shared" si="33"/>
        <v>0</v>
      </c>
      <c r="N176">
        <f>Interface!$E$8</f>
        <v>0</v>
      </c>
      <c r="O176">
        <f>Interface!$E$13</f>
        <v>0</v>
      </c>
      <c r="P176">
        <f t="shared" si="34"/>
        <v>0</v>
      </c>
      <c r="Q176">
        <f t="shared" si="48"/>
        <v>0</v>
      </c>
      <c r="R176">
        <f t="shared" si="36"/>
        <v>631.11199999999997</v>
      </c>
      <c r="S176">
        <f t="shared" si="45"/>
        <v>0</v>
      </c>
      <c r="T176">
        <f t="shared" si="46"/>
        <v>0</v>
      </c>
      <c r="U176">
        <f t="shared" si="47"/>
        <v>0</v>
      </c>
      <c r="V176">
        <f t="shared" si="37"/>
        <v>631.11199999999997</v>
      </c>
      <c r="W176">
        <f t="shared" si="38"/>
        <v>0</v>
      </c>
      <c r="X176">
        <f t="shared" si="39"/>
        <v>631.11199999999997</v>
      </c>
      <c r="Y176">
        <f t="shared" si="40"/>
        <v>0</v>
      </c>
      <c r="Z176">
        <f t="shared" si="41"/>
        <v>0</v>
      </c>
      <c r="AA176">
        <f t="shared" si="42"/>
        <v>0</v>
      </c>
      <c r="AB176">
        <f t="shared" si="43"/>
        <v>0</v>
      </c>
      <c r="AC176">
        <f>W176*Interface!$D$8+M176*Interface!$D$9+L176*Interface!$D$7+K176*Interface!$D$6+U176*Interface!$D$13</f>
        <v>0</v>
      </c>
      <c r="AF176">
        <f>Daten!I171*Interface!$E$9</f>
        <v>0</v>
      </c>
      <c r="AG176">
        <f>Interface!$B$17*Interface!$D$17</f>
        <v>0</v>
      </c>
      <c r="AH176">
        <f t="shared" si="44"/>
        <v>0</v>
      </c>
      <c r="AK176">
        <f>K176*Interface!$C$6+L176*Interface!$C$7+W176*Interface!$C$8+AF176*Interface!$C$9+U176*Interface!$C$13+X176*Parameter!$B$6</f>
        <v>6311120</v>
      </c>
    </row>
    <row r="177" spans="1:37" x14ac:dyDescent="0.2">
      <c r="A177">
        <v>168</v>
      </c>
      <c r="B177">
        <f>IF(Daten!E172-(Interface!$F$22+Interface!$F$23+Interface!$F$24)&gt;0,Daten!E172-(Interface!$F$22+Interface!$F$23+Interface!$F$24),0)</f>
        <v>1039.9264270934593</v>
      </c>
      <c r="C177">
        <f>IF($B177=0,Daten!$E172*C$6,Interface!$F$22)</f>
        <v>0</v>
      </c>
      <c r="D177">
        <f>IF($B177=0,Daten!$E172*D$6,Interface!$F$23)</f>
        <v>0</v>
      </c>
      <c r="E177">
        <f>IF($B177=0,Daten!$E172*E$6,Interface!$F$24)</f>
        <v>0</v>
      </c>
      <c r="F177">
        <f>C177*Interface!$B$22</f>
        <v>0</v>
      </c>
      <c r="G177">
        <f>D177*Interface!$E$23+E177*Interface!$E$24</f>
        <v>0</v>
      </c>
      <c r="H177" s="1">
        <f>C177*Interface!$D$22+D177*Interface!$D$23+E177*Interface!$D$24+B177*Parameter!$B$6</f>
        <v>10399264.270934593</v>
      </c>
      <c r="J177">
        <f>F177+Daten!B172</f>
        <v>594.44000000000005</v>
      </c>
      <c r="K177">
        <f>Interface!$E$6*Daten!H172</f>
        <v>0</v>
      </c>
      <c r="L177">
        <f>Interface!$E$7*Daten!K172</f>
        <v>0</v>
      </c>
      <c r="M177">
        <f t="shared" si="33"/>
        <v>0</v>
      </c>
      <c r="N177">
        <f>Interface!$E$8</f>
        <v>0</v>
      </c>
      <c r="O177">
        <f>Interface!$E$13</f>
        <v>0</v>
      </c>
      <c r="P177">
        <f t="shared" si="34"/>
        <v>0</v>
      </c>
      <c r="Q177">
        <f t="shared" si="48"/>
        <v>0</v>
      </c>
      <c r="R177">
        <f t="shared" si="36"/>
        <v>594.44000000000005</v>
      </c>
      <c r="S177">
        <f t="shared" si="45"/>
        <v>0</v>
      </c>
      <c r="T177">
        <f t="shared" si="46"/>
        <v>0</v>
      </c>
      <c r="U177">
        <f t="shared" si="47"/>
        <v>0</v>
      </c>
      <c r="V177">
        <f t="shared" si="37"/>
        <v>594.44000000000005</v>
      </c>
      <c r="W177">
        <f t="shared" si="38"/>
        <v>0</v>
      </c>
      <c r="X177">
        <f t="shared" si="39"/>
        <v>594.44000000000005</v>
      </c>
      <c r="Y177">
        <f t="shared" si="40"/>
        <v>0</v>
      </c>
      <c r="Z177">
        <f t="shared" si="41"/>
        <v>0</v>
      </c>
      <c r="AA177">
        <f t="shared" si="42"/>
        <v>0</v>
      </c>
      <c r="AB177">
        <f t="shared" si="43"/>
        <v>0</v>
      </c>
      <c r="AC177">
        <f>W177*Interface!$D$8+M177*Interface!$D$9+L177*Interface!$D$7+K177*Interface!$D$6+U177*Interface!$D$13</f>
        <v>0</v>
      </c>
      <c r="AF177">
        <f>Daten!I172*Interface!$E$9</f>
        <v>0</v>
      </c>
      <c r="AG177">
        <f>Interface!$B$17*Interface!$D$17</f>
        <v>0</v>
      </c>
      <c r="AH177">
        <f t="shared" si="44"/>
        <v>0</v>
      </c>
      <c r="AK177">
        <f>K177*Interface!$C$6+L177*Interface!$C$7+W177*Interface!$C$8+AF177*Interface!$C$9+U177*Interface!$C$13+X177*Parameter!$B$6</f>
        <v>5944400.0000000009</v>
      </c>
    </row>
    <row r="180" spans="1:37" x14ac:dyDescent="0.2">
      <c r="B180" t="s">
        <v>63</v>
      </c>
      <c r="C180" t="s">
        <v>45</v>
      </c>
      <c r="D180" t="s">
        <v>46</v>
      </c>
      <c r="E180" t="s">
        <v>28</v>
      </c>
      <c r="F180" t="s">
        <v>66</v>
      </c>
      <c r="G180" t="s">
        <v>97</v>
      </c>
      <c r="H180" t="s">
        <v>113</v>
      </c>
      <c r="J180" t="s">
        <v>68</v>
      </c>
      <c r="K180" t="s">
        <v>114</v>
      </c>
      <c r="L180" t="s">
        <v>130</v>
      </c>
      <c r="M180" t="s">
        <v>120</v>
      </c>
      <c r="N180" t="s">
        <v>28</v>
      </c>
      <c r="O180" t="s">
        <v>70</v>
      </c>
      <c r="P180" t="s">
        <v>73</v>
      </c>
      <c r="Q180" t="s">
        <v>72</v>
      </c>
      <c r="R180" t="s">
        <v>74</v>
      </c>
      <c r="S180" t="s">
        <v>71</v>
      </c>
      <c r="T180" t="s">
        <v>75</v>
      </c>
      <c r="U180" t="s">
        <v>76</v>
      </c>
      <c r="V180" t="s">
        <v>77</v>
      </c>
      <c r="W180" t="s">
        <v>28</v>
      </c>
      <c r="X180" t="s">
        <v>115</v>
      </c>
      <c r="AC180" t="s">
        <v>102</v>
      </c>
      <c r="AF180" t="s">
        <v>80</v>
      </c>
      <c r="AG180" t="s">
        <v>82</v>
      </c>
      <c r="AH180" t="s">
        <v>85</v>
      </c>
      <c r="AK180" t="s">
        <v>111</v>
      </c>
    </row>
    <row r="181" spans="1:37" x14ac:dyDescent="0.2">
      <c r="A181" t="s">
        <v>87</v>
      </c>
      <c r="B181">
        <f>SUM(B10:B177)</f>
        <v>217909.12581400259</v>
      </c>
      <c r="C181">
        <f t="shared" ref="C181:AK181" si="49">SUM(C10:C177)</f>
        <v>0</v>
      </c>
      <c r="D181">
        <f t="shared" si="49"/>
        <v>0</v>
      </c>
      <c r="E181">
        <f t="shared" si="49"/>
        <v>0</v>
      </c>
      <c r="F181">
        <f t="shared" si="49"/>
        <v>0</v>
      </c>
      <c r="G181">
        <f t="shared" si="49"/>
        <v>0</v>
      </c>
      <c r="H181">
        <f t="shared" si="49"/>
        <v>2179091258.1400251</v>
      </c>
      <c r="J181">
        <f t="shared" si="49"/>
        <v>103284.46399999999</v>
      </c>
      <c r="K181">
        <f t="shared" si="49"/>
        <v>0</v>
      </c>
      <c r="L181">
        <f t="shared" si="49"/>
        <v>0</v>
      </c>
      <c r="M181">
        <f t="shared" si="49"/>
        <v>0</v>
      </c>
      <c r="N181">
        <f t="shared" si="49"/>
        <v>0</v>
      </c>
      <c r="O181">
        <f t="shared" si="49"/>
        <v>0</v>
      </c>
      <c r="P181">
        <f t="shared" si="49"/>
        <v>0</v>
      </c>
      <c r="Q181">
        <f t="shared" si="49"/>
        <v>0</v>
      </c>
      <c r="R181">
        <f t="shared" si="49"/>
        <v>103284.46399999999</v>
      </c>
      <c r="S181">
        <f t="shared" si="49"/>
        <v>0</v>
      </c>
      <c r="T181">
        <f t="shared" si="49"/>
        <v>0</v>
      </c>
      <c r="U181">
        <f t="shared" si="49"/>
        <v>0</v>
      </c>
      <c r="V181">
        <f t="shared" si="49"/>
        <v>103284.46399999999</v>
      </c>
      <c r="W181">
        <f t="shared" si="49"/>
        <v>0</v>
      </c>
      <c r="X181">
        <f t="shared" si="49"/>
        <v>103284.46399999999</v>
      </c>
      <c r="Y181">
        <f t="shared" si="49"/>
        <v>0</v>
      </c>
      <c r="Z181">
        <f t="shared" si="49"/>
        <v>0</v>
      </c>
      <c r="AA181">
        <f t="shared" si="49"/>
        <v>0</v>
      </c>
      <c r="AB181">
        <f t="shared" si="49"/>
        <v>0</v>
      </c>
      <c r="AC181">
        <f t="shared" si="49"/>
        <v>0</v>
      </c>
      <c r="AD181">
        <f t="shared" si="49"/>
        <v>0</v>
      </c>
      <c r="AF181">
        <f t="shared" si="49"/>
        <v>0</v>
      </c>
      <c r="AG181">
        <f t="shared" si="49"/>
        <v>0</v>
      </c>
      <c r="AH181">
        <f t="shared" si="49"/>
        <v>0</v>
      </c>
      <c r="AI181">
        <f t="shared" si="49"/>
        <v>0</v>
      </c>
      <c r="AJ181">
        <f t="shared" si="49"/>
        <v>0</v>
      </c>
      <c r="AK181">
        <f t="shared" si="49"/>
        <v>1032844640</v>
      </c>
    </row>
  </sheetData>
  <sheetProtection sheet="1" objects="1" scenarios="1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Interface</vt:lpstr>
      <vt:lpstr>Parameter</vt:lpstr>
      <vt:lpstr>Daten</vt:lpstr>
      <vt:lpstr>Berechnungen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Malacek, Simon</dc:creator>
  <cp:lastModifiedBy>Gaugl, Robert</cp:lastModifiedBy>
  <dcterms:created xsi:type="dcterms:W3CDTF">2024-05-21T06:18:01Z</dcterms:created>
  <dcterms:modified xsi:type="dcterms:W3CDTF">2024-09-17T11:30:01Z</dcterms:modified>
</cp:coreProperties>
</file>